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30" windowHeight="9720" activeTab="1"/>
  </bookViews>
  <sheets>
    <sheet name="report sintesi" sheetId="1" r:id="rId1"/>
    <sheet name="report analitico pdc" sheetId="2" r:id="rId2"/>
  </sheets>
  <definedNames>
    <definedName name="a">#REF!</definedName>
    <definedName name="FINE">#REF!</definedName>
  </definedNames>
  <calcPr fullCalcOnLoad="1"/>
</workbook>
</file>

<file path=xl/sharedStrings.xml><?xml version="1.0" encoding="utf-8"?>
<sst xmlns="http://schemas.openxmlformats.org/spreadsheetml/2006/main" count="2085" uniqueCount="1085">
  <si>
    <t>Riduzione fondi accantonati per premio operosita medici SUMAI</t>
  </si>
  <si>
    <t>Riduzione fondi accantonati per altri motivi</t>
  </si>
  <si>
    <t>Donazioni in conto esercizio da imprese</t>
  </si>
  <si>
    <t>Donazioni in conto esercizio da privati famiglie</t>
  </si>
  <si>
    <t>Donazioni in conto esercizio da istituzioni sociali senza fine di lucro</t>
  </si>
  <si>
    <t>Proventi per differenze da conversione in euro</t>
  </si>
  <si>
    <t>Altre sopravvenienze attive (escluse le insussistenze)</t>
  </si>
  <si>
    <t>Finanziamento regionale per gestione liquidatoria ASR -1994 e ante-</t>
  </si>
  <si>
    <t>Sopravvenienze attive da altri soggetti per gestione liquidatoria ASR -1994 e ante-</t>
  </si>
  <si>
    <t>Altre sopravvenienze attive da ASR piemontesi</t>
  </si>
  <si>
    <t>Sopravvenienze attive v/terzi relative al personale (es.riduzione fondi in esubero..)</t>
  </si>
  <si>
    <t>Sopravvenienze attive v/terzi relative alle convenzioni con medici di base (es.riduzione fondi in esubero..)</t>
  </si>
  <si>
    <t>Sopravvenienze attive v/terzi relative alle convenzioni per la specialistica (es.riduzione fondi in esubero..)</t>
  </si>
  <si>
    <t>Sopravvenienze attive v/terzi relative alla vendita prestaz. Sanitarie da operatori accreditati</t>
  </si>
  <si>
    <t>Sopravvenienze attive v/terzi relative alla vendita di beni e servizi</t>
  </si>
  <si>
    <t xml:space="preserve">Per esito mobilità extraregionale anni precedenti - farmaceutica </t>
  </si>
  <si>
    <t>Diminuzione del fondo sopravvenienze attive del fondo imposte</t>
  </si>
  <si>
    <t>E0081</t>
  </si>
  <si>
    <t>INSUSSISTENZE PASSIVE</t>
  </si>
  <si>
    <t>Insussistenze attive. Rappresentano la sopravvenuta insussistenza di costi e passività iscritte in bilancio negli esercizi precedenti</t>
  </si>
  <si>
    <t>Insussistenze attive v/terzi relative al personale</t>
  </si>
  <si>
    <t>Insussistenze attive v/terzi relative alle convenzioni con medici di base</t>
  </si>
  <si>
    <t>Insussistenze attive v/terzi relative alle convenzioni per la specialistica</t>
  </si>
  <si>
    <t>Insussistenze attive v/terzi relative all'acquisto prestaz. Sanitarie da operatori accreditati</t>
  </si>
  <si>
    <t>Insussistenze attive v/terzi relative all'acquisto di beni e servizi</t>
  </si>
  <si>
    <t>Insussistenze Attive v/Asl-AO, IRCCS, Policlinici</t>
  </si>
  <si>
    <t>Insussistenze attive v/terzi relative alla mobilità extraregionale</t>
  </si>
  <si>
    <t>(E0020)+(E0080)+(E0081)</t>
  </si>
  <si>
    <t>TOTALE RICAVI STRAORDINARI</t>
  </si>
  <si>
    <t>voce 10 bis +voce 15</t>
  </si>
  <si>
    <t>TOTALE RICAVI senza mobilità e poste non monetarie</t>
  </si>
  <si>
    <t>A0090</t>
  </si>
  <si>
    <t>PRESUNTA MOBILITA' ATTIVA EXTRA</t>
  </si>
  <si>
    <t>Assistenza sanitaria di base ad Aziende sanitarie extra regionali</t>
  </si>
  <si>
    <t>Assistenza specialistica ad Aziende sanitarie extraregionali produzione propria</t>
  </si>
  <si>
    <t>Assistenza ospedaliera ad Aziende sanitarie extraregionali produzione propria</t>
  </si>
  <si>
    <t>Assistenza farmaceutica convenzionata per altre aziende sanitarie locali extraregionali</t>
  </si>
  <si>
    <t>Assistenza integrativa (farmacie convenzionate) per altre aziende sanitarie locali extra-regionali</t>
  </si>
  <si>
    <t>Ricavi per assistenza termale da altre aziende sanitarie extra-regione</t>
  </si>
  <si>
    <t>Ricavi erogazione diretta farmaci (file F) ad Aziende sanitarie extra-regione</t>
  </si>
  <si>
    <t>Altre prestazioni sanitarie - Mobilità attiva Internazionale (Regione)</t>
  </si>
  <si>
    <t>Altre prestazioni sanitarie erogate da privati v/residenti extraregione in compensazione (mobilità attiva)</t>
  </si>
  <si>
    <t>Prestazioni trasporto ambulanze ed elisoccorso Extraregione</t>
  </si>
  <si>
    <t>ricavi in compensazione interregionale per la cessione di sangue e farmaci emoderivati in mobilità extra-regionale</t>
  </si>
  <si>
    <t>Assistenza specialistica ad ad Aziende sanitarie extraregionali  riaddebito prestazioni prodotte con sperimentazioni gestionali (società partecipate)</t>
  </si>
  <si>
    <t>Assistenza ospedaliera ad Aziende sanitarie extraregionali   prestazioni prodotte con sperimentazioni gestionali (società partecipate)</t>
  </si>
  <si>
    <t>Erogazione diretta farmaci (file F)  ad ad Aziende sanitarie extraregionali  riaddebito prestazioni prodotte con sperimentazioni gestionali (società partecipate)</t>
  </si>
  <si>
    <t>TOTALE COSTI (senza mobilità e poste non monetarie)</t>
  </si>
  <si>
    <t>(B0223+B0233+B0270+B0420)</t>
  </si>
  <si>
    <t>PRESUNTA MOBILITA' PASSIVA EXTRA</t>
  </si>
  <si>
    <t>B0223</t>
  </si>
  <si>
    <t>B.2.1.3)  - da pubblico (ASL extra Regione)</t>
  </si>
  <si>
    <t>Assistenza sanitaria di base di Aziende sanitarie extra regionali</t>
  </si>
  <si>
    <t>B0233</t>
  </si>
  <si>
    <t>B.2.2.3)  - da pubblico (ASL extra Regione)</t>
  </si>
  <si>
    <t>Costo per assistenza farmaceutica da altre aziende sanitarie locali di altre regioni</t>
  </si>
  <si>
    <t>Acquisti Farmaci (tracciato F) da AASSRR extra-Regione</t>
  </si>
  <si>
    <t>B0270</t>
  </si>
  <si>
    <t>B.2.3.3)  - da pubblico (extra Regione)</t>
  </si>
  <si>
    <t>Assistenza specialistica di Aziende sanitarie extra regionali</t>
  </si>
  <si>
    <t>B0420</t>
  </si>
  <si>
    <t>B.2.6.3)  - da pubblico (extra Regione)</t>
  </si>
  <si>
    <t>Assistenza ospedaliera di Aziende sanitarie extra regionali</t>
  </si>
  <si>
    <t>Costo per assitenza termale da altre aziende sanitarie extra-regione</t>
  </si>
  <si>
    <t>Costo per elitrasporto trasporti assistiti da AASSRR extra-regione</t>
  </si>
  <si>
    <t>Costi per servizi sanitari - Mobilità internazionale passiva</t>
  </si>
  <si>
    <t>voce 16+voce 53-voce 52-voce 54</t>
  </si>
  <si>
    <t>PRIMO RISULTATO D'ESERCIZIO (senza mobilità interna)</t>
  </si>
  <si>
    <t>A0070</t>
  </si>
  <si>
    <t>PRESUNTA MOBILITA' ATTIVA INTRA</t>
  </si>
  <si>
    <t>Assistenza sanitaria di base ad Aziende sanitarie regionali</t>
  </si>
  <si>
    <t>Assistenza specialistica ad Aziende sanitarie regionali USL produzione propria</t>
  </si>
  <si>
    <t>Assistenza ospedaliera ad Aziende sanitarie regionali produzione propria</t>
  </si>
  <si>
    <t xml:space="preserve">Erogazione diretta farmaci (file F) ad Aziende sanitarie regionali  </t>
  </si>
  <si>
    <t>Assistenza farmaceutica convenzionata per altre aziende sanitarie locali piemontesi</t>
  </si>
  <si>
    <t>Assistenza integrativa (farmacie convenzionate) per altre aziende sanitarie locali piemontesi</t>
  </si>
  <si>
    <t>Ricavi per assistenza termale da altre aziende sanitarie regionali</t>
  </si>
  <si>
    <t>Ricavo riconosciuto alle ASR per prestazioni erogate nel programma di screening dei tumori femminili (mammella, collo dell'utero e colon retto)</t>
  </si>
  <si>
    <t>Aumento valore produzione  per differenziale riconosciuto rispetto previsione di assistenza ospedaliera da AASSRR della Regione</t>
  </si>
  <si>
    <t>Aumento valore produzione  per differenziale riconosciuto rispetto previsione di assistenza specialistica da AASSRR della Regione</t>
  </si>
  <si>
    <t>Assistenza specialistica ad Aziende sanitarie regionali USL prestazioni prodotte con sperimentazioni gestionali (società partecipate)</t>
  </si>
  <si>
    <t>Assistenza ospedaliera ad Aziende sanitarie regionali USL prestazioni prodotte con sperimentazioni gestionali (società partecipate)</t>
  </si>
  <si>
    <t>Erogazione diretta farmaci (file F)  ad Aziende sanitarie regionali USL riaddebito prestazioni prodotte con sperimentazioni gestionali (società partecipate)</t>
  </si>
  <si>
    <t>A0170</t>
  </si>
  <si>
    <t>COSTI CAPITALIZZATI</t>
  </si>
  <si>
    <t>A0180</t>
  </si>
  <si>
    <t>A.5.1)  da utilizzo contributi in c/capitale</t>
  </si>
  <si>
    <t>Utilizzo quota di donazione</t>
  </si>
  <si>
    <t>Quota compensativa dell'ammortamento fabbricati (01/01/1997):</t>
  </si>
  <si>
    <t>Costi capitalizzati da utilizzo finanziamenti per investimenti da Regione</t>
  </si>
  <si>
    <t>Costi capitalizzati da utilizzo finanziamenti per investimenti dallo Stato</t>
  </si>
  <si>
    <t>Costi capitalizzati da utilizzo altre poste del patrimonio netto</t>
  </si>
  <si>
    <t>A0190</t>
  </si>
  <si>
    <t>A.5.2)  da costi sostenuti in economia</t>
  </si>
  <si>
    <t>Costi capitalizzati</t>
  </si>
  <si>
    <t>D0010</t>
  </si>
  <si>
    <t>RIVALUTAZIONI ATTIVITA' FINANZIARIE</t>
  </si>
  <si>
    <t>Rivalutazione dei valori mobiliari</t>
  </si>
  <si>
    <t>voce 16+voce 53+voce 56+voce57+voce 58</t>
  </si>
  <si>
    <t>TOTALE RICAVI DA SIS</t>
  </si>
  <si>
    <t>(B0222+B0232+B0250+B0300+B0350+B0400+B0451)</t>
  </si>
  <si>
    <t>PRESUNTA MOBILITA' PASSIVA INTRA</t>
  </si>
  <si>
    <t>B0222</t>
  </si>
  <si>
    <t>B.2.1.2)  - da pubblico (ASL della Regione)</t>
  </si>
  <si>
    <t>Costo per assistenza medica di base da altre aziende sanitarie locali piemontesi</t>
  </si>
  <si>
    <t>B0232</t>
  </si>
  <si>
    <t>B.2.2.2)  - da pubblico (ASL della Regione)</t>
  </si>
  <si>
    <t>Costo per assistenza farmaceutica da altre aziende sanitarie locali piemontesi</t>
  </si>
  <si>
    <t>Costo per farmaci ad erogazione e somministrazione diretta ("file F") da AASSLL</t>
  </si>
  <si>
    <t>Costo per farmaci ad erogazione e somministrazione diretta ("file F") da AASSOO</t>
  </si>
  <si>
    <t>Costo per farmaci ad erogazione e somministrazione diretta ("file F") da AASSLL RIADDEBITO presidi ex art.41-42-43</t>
  </si>
  <si>
    <t>B0250</t>
  </si>
  <si>
    <t>B.2.3.1)  - da pubblico (ASL e Aziende osp. della Regione)</t>
  </si>
  <si>
    <t>Assistenza specialistica di Aziende sanitarie regionali USL</t>
  </si>
  <si>
    <t>Assistenza specialistica di Aziende ospedaliere regionali</t>
  </si>
  <si>
    <t>Assistenza specialistica di Aziende sanitarie regionali USL riaddebito strutture accreditate</t>
  </si>
  <si>
    <t>Assistenza specialistica di Aziende sanitarie regionali USL riaddebito presidi ex aa.rr.tt.41-42-43</t>
  </si>
  <si>
    <t>Costo per assistenza integrativa da altre aziende sanitarie locali piemontesi (farmacie convenzionate)</t>
  </si>
  <si>
    <t>Provento per differenziale rispetto previsione finanziaria acquisti assistenza specialistica da AASSRR della regione</t>
  </si>
  <si>
    <t>B0400</t>
  </si>
  <si>
    <t>B.2.6.1)  - da pubblico (ASL e Aziende osp. della Regione)</t>
  </si>
  <si>
    <t>Assistenza ospedaliera di Aziende sanitarie regionali USL</t>
  </si>
  <si>
    <t>Assistenza ospedaliera di Aziende ospedaliere regionali</t>
  </si>
  <si>
    <t xml:space="preserve">Assistenza ospedaliera di Aziende sanitarie regionali USL riaddebito c.cura </t>
  </si>
  <si>
    <t>Assistenza ospedaliera di Aziende sanitarie regionali USL riaddebito presidi ex aa.rr.tt.41-42-43</t>
  </si>
  <si>
    <t>Provento per differenziale rispetto previsione finanziaria degli acquisti assistenza ospedaliera da AASSRR della regione</t>
  </si>
  <si>
    <t>Costo per assistenza termale da altre aziende sanitarie regionali</t>
  </si>
  <si>
    <t>Costo addebitato alle ASL per prestazioni erogate nel programma di screening dei tumori femminili (mammella, collo dell'utero e colon retto)</t>
  </si>
  <si>
    <t>B0880</t>
  </si>
  <si>
    <t>AMMORTAMENTI IMMOBILIZZAZIONI IMMATERIALI</t>
  </si>
  <si>
    <t>Costi di impianti ed ampliamento</t>
  </si>
  <si>
    <t>Costi di ricerca e di sviluppo</t>
  </si>
  <si>
    <t>Abbonamenti vari</t>
  </si>
  <si>
    <t>Spese postali e valori bollati</t>
  </si>
  <si>
    <t>Quote associative</t>
  </si>
  <si>
    <t>Spese liti arbitraggi risarcimenti</t>
  </si>
  <si>
    <t>Altre somme non attribuibili</t>
  </si>
  <si>
    <t>Perdite su cambi</t>
  </si>
  <si>
    <t>Costo per contributi vs ARAN</t>
  </si>
  <si>
    <t>Altri servizi generali</t>
  </si>
  <si>
    <t>Prodotti farmaceutici di tipo H a distribuzione diretta</t>
  </si>
  <si>
    <t xml:space="preserve">Risarcimento in franchigia assicurativa danni terzi per responsabilità civile </t>
  </si>
  <si>
    <t>Costi per la gestione dei distributori di caffe, acqua minerale e telefono pubblico</t>
  </si>
  <si>
    <t>Costi per la gestione di terreni ed immobili da reddito</t>
  </si>
  <si>
    <t>(B0590-B0670-B0680)</t>
  </si>
  <si>
    <t>SERVIZI APPALTATI</t>
  </si>
  <si>
    <t>B0590</t>
  </si>
  <si>
    <t>B.2.13) Servizi non sanitari</t>
  </si>
  <si>
    <t>B0600</t>
  </si>
  <si>
    <t>B.2.13.1)   Lavanderia</t>
  </si>
  <si>
    <t>Servizi di lavanderia</t>
  </si>
  <si>
    <t>B0610</t>
  </si>
  <si>
    <t>B.2.13.2)   Pulizia</t>
  </si>
  <si>
    <t>Altri servizi di pulizia</t>
  </si>
  <si>
    <t>Servizi di pulizia presidi e servizi sanitari</t>
  </si>
  <si>
    <t>B0620</t>
  </si>
  <si>
    <t>B.2.13.3)   Mensa</t>
  </si>
  <si>
    <t>Servizi di mensa per degenti</t>
  </si>
  <si>
    <t>Servizi di mensa per dipendenti</t>
  </si>
  <si>
    <t>B0630</t>
  </si>
  <si>
    <t>B.2.13.4)   Riscaldamento</t>
  </si>
  <si>
    <t>Servizi riscaldamento.</t>
  </si>
  <si>
    <t>B0640</t>
  </si>
  <si>
    <t>B.2.13.5)   Elaborazione dati</t>
  </si>
  <si>
    <t>Servizi elaborazione dati</t>
  </si>
  <si>
    <t>B0650</t>
  </si>
  <si>
    <t>B.2.13.6)   Servizi trasporti (non sanitari)</t>
  </si>
  <si>
    <t>Servizi trasporti non sanitari</t>
  </si>
  <si>
    <t>B0660</t>
  </si>
  <si>
    <t>B.2.13.7)   Smaltimento rifiuti</t>
  </si>
  <si>
    <t>Servizi smaltimento rifiuti</t>
  </si>
  <si>
    <t>B0670</t>
  </si>
  <si>
    <t>B.2.13.8)   Utenze telefoniche</t>
  </si>
  <si>
    <t>Telefono</t>
  </si>
  <si>
    <t>B0680</t>
  </si>
  <si>
    <t>B.2.13.9)   Altre utenze</t>
  </si>
  <si>
    <t>Energia elettrica</t>
  </si>
  <si>
    <t>Acqua</t>
  </si>
  <si>
    <t>Gas cucine</t>
  </si>
  <si>
    <t>Altre utenze (rai tv)</t>
  </si>
  <si>
    <t>B0690</t>
  </si>
  <si>
    <t>B.2.13.10) Altro</t>
  </si>
  <si>
    <t>Servizi vigilanza</t>
  </si>
  <si>
    <t>CONS 2011</t>
  </si>
  <si>
    <t>Pubblicita su quotidiani e periodici</t>
  </si>
  <si>
    <t>Altri eventuali servizi economali e tecnici non classificati</t>
  </si>
  <si>
    <t>Costo per prestazioni di lavoro coordinate e continuative non sanitarie</t>
  </si>
  <si>
    <t>Spese per servizio di tesoreria</t>
  </si>
  <si>
    <t>Altri servizi non sanitari da pubblico (Asl-AO, IRCCS, Policlinici della Regione)</t>
  </si>
  <si>
    <t xml:space="preserve"> Altri servizi non sanitari da pubblico (altri Enti Pubblici)</t>
  </si>
  <si>
    <t xml:space="preserve">Altre collaborazioni e prestazioni di lavoro -area non sanitaria </t>
  </si>
  <si>
    <t>B0970</t>
  </si>
  <si>
    <t>ACCANTONAMENTI TIPICI</t>
  </si>
  <si>
    <t>B0980</t>
  </si>
  <si>
    <t>Assistenza protesica</t>
  </si>
  <si>
    <t>Costo per altra assistenza residenziale, anziani e altri assistiti fornita da soggetti privati</t>
  </si>
  <si>
    <t>Costo per assistenza semiresidenziale e territoriale a anziani e altri assistiti fornita da soggetti privati</t>
  </si>
  <si>
    <t>Costo per altra assistenza residenziale</t>
  </si>
  <si>
    <t>Assistenza integrativa fornita da farmacie convenzionate</t>
  </si>
  <si>
    <t>Altra assistenza integrativa</t>
  </si>
  <si>
    <t>Accantonamenti non tipici dell'attività sanitaria</t>
  </si>
  <si>
    <t>Accantonamento fondi straordinari per premio operosita medici SUMAI</t>
  </si>
  <si>
    <t>Contributi per integrazione risorse per anticipo ripiano disavanzo 2006</t>
  </si>
  <si>
    <t>Assistenza specialistica ad Aziende sanitarie regionali USL riaddebito prestazioni acquistate</t>
  </si>
  <si>
    <t>Assistenza specialistica ad Aziende sanitarie extraregionali riaddebito prestazioni acquistate</t>
  </si>
  <si>
    <t>Assistenza ospedaliera ad Aziende sanitarie regionali USL riaddebito prestazioni acquistate</t>
  </si>
  <si>
    <t>Assistenza ospedaliera ad Aziende sanitarie extraregionali riaddebito prestazioni acquistate</t>
  </si>
  <si>
    <t xml:space="preserve">Ricavi erogazione diretta farmaci (file F) per riaddebiti acquisti da presidi ex art.41-42-43  ad Aziende sanitarie extra-regione  </t>
  </si>
  <si>
    <t xml:space="preserve">Ricavi erogazione diretta farmaci (file F) per riaddebiti acquisti da presidi ex art.41-42-43  ad Aziende sanitarie regionali </t>
  </si>
  <si>
    <t>B.15.a) per rischi</t>
  </si>
  <si>
    <t>Accantonamenti per rischi  (vedere conto 2.65.02.01)</t>
  </si>
  <si>
    <t>B0990</t>
  </si>
  <si>
    <t>B.15.b) per trattamento di fine rapporto</t>
  </si>
  <si>
    <t>Accantonamento per trattamento fine rapporto (per memoria)</t>
  </si>
  <si>
    <t>B1000</t>
  </si>
  <si>
    <t>B.15.c) per premio di operosita (SUMAI)</t>
  </si>
  <si>
    <t>Accantonamenti per premio di operosita (SUMAI)</t>
  </si>
  <si>
    <t>B1010</t>
  </si>
  <si>
    <t>B.15.d) altri accantonamenti</t>
  </si>
  <si>
    <t>Altri accantonamenti</t>
  </si>
  <si>
    <t>Accantonamento per oneri pregressi rinnovo convenzioni medicina di base</t>
  </si>
  <si>
    <t>Accantonamenti per cause civili ed oneri processuali</t>
  </si>
  <si>
    <t>Accantonamenti per contenzioso personale dipendente</t>
  </si>
  <si>
    <t>Accantonamenti per interessi di mora</t>
  </si>
  <si>
    <t>Acc. Rinnovi contratt.- dirigenza medica</t>
  </si>
  <si>
    <t>Acc. Rinnovi contratt.- dirigenza non medica, sanit.amm.tecn.professionale</t>
  </si>
  <si>
    <t>Acc. Rinnovi contratt.- comparto</t>
  </si>
  <si>
    <t>Accantonamenti per quote inutilizzate contributi finalizzati da FSN e per ricerca</t>
  </si>
  <si>
    <t>Y9999</t>
  </si>
  <si>
    <t>IMPOSTE E TASSE</t>
  </si>
  <si>
    <t>Y0010</t>
  </si>
  <si>
    <t>IRAP</t>
  </si>
  <si>
    <t>IRAP relativa a personale dipendente</t>
  </si>
  <si>
    <t>IRAP relativa a collaboratori e personale assimilato a lavoro dipendente</t>
  </si>
  <si>
    <t xml:space="preserve"> IRAP relativa ad attività di libera professione (intramoenia)</t>
  </si>
  <si>
    <t xml:space="preserve"> IRAP relativa ad attività commerciali</t>
  </si>
  <si>
    <t>Y0020</t>
  </si>
  <si>
    <t>Imposte, tasse, tributi a carico dell'azienda</t>
  </si>
  <si>
    <t>Imposte tasse tributi a carico delle aziende Sanitarie</t>
  </si>
  <si>
    <t>Imposte su redditi differiti</t>
  </si>
  <si>
    <t xml:space="preserve"> IRES su attività istituzionale</t>
  </si>
  <si>
    <t xml:space="preserve"> IRES su attività commerciale</t>
  </si>
  <si>
    <t>Y0030</t>
  </si>
  <si>
    <t>Accantonamento imposte</t>
  </si>
  <si>
    <t>Accantonamenti per imposte</t>
  </si>
  <si>
    <t>C0060+C0100</t>
  </si>
  <si>
    <t>ONERI FINANZIARI</t>
  </si>
  <si>
    <t>C0060</t>
  </si>
  <si>
    <t>C.3)  Interessi passivi</t>
  </si>
  <si>
    <t>C0070</t>
  </si>
  <si>
    <t>C.3.a)  per anticipazioni di tesoreria</t>
  </si>
  <si>
    <t>Interessi passivi per anticipazioni di tesoreria</t>
  </si>
  <si>
    <t>Interessi passivi per anticipazioni straordinarie tesoreria</t>
  </si>
  <si>
    <t>C0080</t>
  </si>
  <si>
    <t>C.3.b)  su mutui</t>
  </si>
  <si>
    <t>Interessi passivi su altre forme di credito art 3 comma 5 dl 502</t>
  </si>
  <si>
    <t>C0090</t>
  </si>
  <si>
    <t>C.3.c)  altri interessi passivi</t>
  </si>
  <si>
    <t>Interessi passivi ad enti settore statale</t>
  </si>
  <si>
    <t>Interessi passivi ad enti settore pubblico allargato</t>
  </si>
  <si>
    <t>Interessi moratori</t>
  </si>
  <si>
    <t>Altri interessi passivi</t>
  </si>
  <si>
    <t>C0100</t>
  </si>
  <si>
    <t>C.4)  Altri oneri</t>
  </si>
  <si>
    <t>Rivalutazione monetaria (costo di revisione contratti)</t>
  </si>
  <si>
    <t>Altri oneri finanziari</t>
  </si>
  <si>
    <t>B0940</t>
  </si>
  <si>
    <t>VARIAZIONE DELLE RIMANENZE</t>
  </si>
  <si>
    <t>B0950</t>
  </si>
  <si>
    <t>B.14.a) sanitarie</t>
  </si>
  <si>
    <t>Insussistenze passive v/terzi relative alla mobilità extraregionale</t>
  </si>
  <si>
    <t>Voce di CE nuova aggregazione</t>
  </si>
  <si>
    <t>Quota FSN</t>
  </si>
  <si>
    <t>Dettaglio di alcune macro voci di costo - ricavo:</t>
  </si>
  <si>
    <t>importo</t>
  </si>
  <si>
    <t>Diritti di brevetto ed utilizzazione opere d'ingegno -ammortamento per investimenti non finanziati da contributi c/capitale (liberalità, alienazioni)</t>
  </si>
  <si>
    <t>Spese incrementative beni di terzi-ammortamento per investimenti non finanziati da contributi c/capitale (liberalità, alienazioni)</t>
  </si>
  <si>
    <t>Altre immobilizazzioni immateriali -ammortamento per investimenti non finanziati da contributi c/capitale (liberalità, alienazioni)</t>
  </si>
  <si>
    <t>B0890</t>
  </si>
  <si>
    <t>AMMORTAMENTO DEI FABBRICATI</t>
  </si>
  <si>
    <t>B0900</t>
  </si>
  <si>
    <t>B.11.a) disponibili</t>
  </si>
  <si>
    <t xml:space="preserve">Fabbricati disponibili -ammortamento </t>
  </si>
  <si>
    <t>B0910</t>
  </si>
  <si>
    <t>B.11.b) indisponibili</t>
  </si>
  <si>
    <t>Fabbricati</t>
  </si>
  <si>
    <t>Fabbricati indisponibili -ammortamento per investimenti non finanziati da contributi c/capitale (liberalità, alienazioni)</t>
  </si>
  <si>
    <t>B0920</t>
  </si>
  <si>
    <t>AMM.TI ALTRE IMMOBILIZZAZIONI  MATERIALI</t>
  </si>
  <si>
    <t>Impianti e macchinari</t>
  </si>
  <si>
    <t>Attrezzature sanitarie</t>
  </si>
  <si>
    <t>Mobili ed arredi</t>
  </si>
  <si>
    <t>Automezzi</t>
  </si>
  <si>
    <t>Altri beni</t>
  </si>
  <si>
    <t>Impianti e macchinari -ammortamento per investimenti non finanziati da contributi c/capitale (liberalità, alienazioni)</t>
  </si>
  <si>
    <t>Attrezzature sanitarie  --ammortamento per investimenti non finanziati da contributi c/capitale (liberalità, alienazioni)</t>
  </si>
  <si>
    <t>Mobili ed arredi  -ammortamento per investimenti non finanziati da contributi c/capitale (liberalità, alienazioni)</t>
  </si>
  <si>
    <t>Automezzi  -ammortamento per investimenti non finanziati da contributi c/capitale (liberalità, alienazioni)</t>
  </si>
  <si>
    <t>Altri beni  -ammortamento per investimenti non finanziati da contributi c/capitale (liberalità, alienazioni)</t>
  </si>
  <si>
    <t>B0930</t>
  </si>
  <si>
    <t>SVALUTAZIONE CREDITI</t>
  </si>
  <si>
    <t>Svalutazione di crediti</t>
  </si>
  <si>
    <t>D0020</t>
  </si>
  <si>
    <t>SVALUTAZIONI ATTIVITA' FINANZIARIE</t>
  </si>
  <si>
    <t>Svalutazione crediti di finanziamento</t>
  </si>
  <si>
    <t>Svalutazione dei valori mobiliari</t>
  </si>
  <si>
    <t>voci 52+54+59+60+61+62+63+64</t>
  </si>
  <si>
    <t>TOTALE COSTI da SIS</t>
  </si>
  <si>
    <t>voci 58 bis meno voce 65</t>
  </si>
  <si>
    <t>RISULTATO D'ESERCIZIO DA SIS</t>
  </si>
  <si>
    <t>RIEPILOGO</t>
  </si>
  <si>
    <t>Quota FSN lorda</t>
  </si>
  <si>
    <t>di cui storno di quota di contributo da FSR  in conto esercizio a contributo in c/capitale utilizzata per immobilizzazioni</t>
  </si>
  <si>
    <t>Quota FSN netto storno di quota di contributo da FSR  in conto esercizio a contributo in c/capitale utilizzata per immobilizzazioni</t>
  </si>
  <si>
    <t>STP</t>
  </si>
  <si>
    <t xml:space="preserve">Altri Contributi da Regione </t>
  </si>
  <si>
    <t xml:space="preserve">Totale contributi regionali </t>
  </si>
  <si>
    <t xml:space="preserve">Altri Contributi da altri enti pubblici </t>
  </si>
  <si>
    <t>Contributi da privati</t>
  </si>
  <si>
    <t>Totale contributi in c/esercizio</t>
  </si>
  <si>
    <t>Ricavi per prestazioni</t>
  </si>
  <si>
    <t>Recuperi e rimborsi</t>
  </si>
  <si>
    <t>Ticket</t>
  </si>
  <si>
    <t>Ricavi vari</t>
  </si>
  <si>
    <t>Ricavi intramoenia</t>
  </si>
  <si>
    <t>Totale ricavi gestione ordinaria</t>
  </si>
  <si>
    <t>Acquisti e manutenzioni</t>
  </si>
  <si>
    <t>Assistenza sanitaria di base</t>
  </si>
  <si>
    <t>Farmaceutica</t>
  </si>
  <si>
    <t>Specialistica</t>
  </si>
  <si>
    <t>Riabilitativa</t>
  </si>
  <si>
    <t>Integrativa</t>
  </si>
  <si>
    <t>Ospedaliera da privato (case di cura)</t>
  </si>
  <si>
    <t>Ospedaliera da privato (presìdi)</t>
  </si>
  <si>
    <t>Altra assistenza</t>
  </si>
  <si>
    <t>Altri servizi</t>
  </si>
  <si>
    <t>Godimento di beni e servizi</t>
  </si>
  <si>
    <t>Personale dipendente</t>
  </si>
  <si>
    <t>Spese amministrative e generali</t>
  </si>
  <si>
    <t>Servizi appaltati</t>
  </si>
  <si>
    <t>Accantonamenti</t>
  </si>
  <si>
    <t>Imposte e tasse</t>
  </si>
  <si>
    <t>Oneri finanziari</t>
  </si>
  <si>
    <t>Variazione delle rimanenze</t>
  </si>
  <si>
    <t>Compartecipazioni personale intramoenia</t>
  </si>
  <si>
    <t>Totale costi gestione ordinaria</t>
  </si>
  <si>
    <t>Risultato gestione ordinaria</t>
  </si>
  <si>
    <t>Ricavi straordinari</t>
  </si>
  <si>
    <t>Costi straordinari</t>
  </si>
  <si>
    <t>Mobilità attiva extra</t>
  </si>
  <si>
    <t>Mobilità passiva extra</t>
  </si>
  <si>
    <t>Mobilità attiva INTRA</t>
  </si>
  <si>
    <t>Mobilità passiva intra</t>
  </si>
  <si>
    <t>Costi capitalizzati E Rivalutazioni</t>
  </si>
  <si>
    <t>Ammortamenti</t>
  </si>
  <si>
    <t>Svalutazioni</t>
  </si>
  <si>
    <t>Risultato di gestione</t>
  </si>
  <si>
    <t>saldo ferie e straordinari maturati ma non goduti</t>
  </si>
  <si>
    <t>Poste non monetarie come da MEF</t>
  </si>
  <si>
    <t xml:space="preserve">Risultato differenziale </t>
  </si>
  <si>
    <t>Dettaglio di alcune macro voci di costo-ricavo:</t>
  </si>
  <si>
    <t>Acquisti e manutenzioni +/- rimanenze</t>
  </si>
  <si>
    <t>Cod. CE</t>
  </si>
  <si>
    <t>Voce</t>
  </si>
  <si>
    <t>B0010 - B0150</t>
  </si>
  <si>
    <t xml:space="preserve">ACQUISTI DI ESERCIZIO </t>
  </si>
  <si>
    <t>B0010</t>
  </si>
  <si>
    <t>B.1)  Acquisti di beni</t>
  </si>
  <si>
    <t>B0020</t>
  </si>
  <si>
    <t xml:space="preserve">B.1.a)  Prodotti farmaceutici </t>
  </si>
  <si>
    <t>Soluzioni fisiologiche ed altre specialita non medicinali</t>
  </si>
  <si>
    <t>Prodotti farmaceutici in fornitura diretta di assistenza farmaceutica</t>
  </si>
  <si>
    <t>Soluzioni fisiologiche ed altre specialistiche non medicinali</t>
  </si>
  <si>
    <t>Prodotti farmaceutici in distribuzione diretta di assistenza farmaceutica - resi</t>
  </si>
  <si>
    <t>Acquisto prodotti farmaceutici H impiegati nella produzione di ricoveri e prestazioni</t>
  </si>
  <si>
    <t>costo dei prodotti farmaceutici PHT  acquistati dalla ASL capofila per loro conto e riaddebitati</t>
  </si>
  <si>
    <t>B0030</t>
  </si>
  <si>
    <t>B.1.b)  Emoderivati e prodotti dietetici</t>
  </si>
  <si>
    <t>Prodotti dietetici (e di nutrizione enterale)</t>
  </si>
  <si>
    <t>Acquisto di emoderivati e plasma soggetti a compensazione regionale</t>
  </si>
  <si>
    <t>Prodotti dietetici (e di nutrizione enterale) - (resi)</t>
  </si>
  <si>
    <t>B0040</t>
  </si>
  <si>
    <t>B.1.c)  Materiali per la profilassi (vaccini)</t>
  </si>
  <si>
    <t>Materiali per profilassi igienico sanitaria</t>
  </si>
  <si>
    <t>Siero e vaccini</t>
  </si>
  <si>
    <t>Vaccini desensibilizzanti</t>
  </si>
  <si>
    <t>B0050</t>
  </si>
  <si>
    <t>B.1.d)  Materiali diagnostici prodotti chimici</t>
  </si>
  <si>
    <t>Reagenti di laboratorio</t>
  </si>
  <si>
    <t>Reagenti laboratorio</t>
  </si>
  <si>
    <t>B0060</t>
  </si>
  <si>
    <t>B.1.e)  Materiali diagnostici, lastre RX, mezzi di contrasto per RX, carta per ECG, ECG, etc.</t>
  </si>
  <si>
    <t>Materiale radiografico</t>
  </si>
  <si>
    <t>Altri materiali diagnostici</t>
  </si>
  <si>
    <t>B0070</t>
  </si>
  <si>
    <t>B.1.f)   Presidi chirurgici e materiali sanitari</t>
  </si>
  <si>
    <t>Presidi chirurgici</t>
  </si>
  <si>
    <t>Materiale sanitario</t>
  </si>
  <si>
    <t>Altri beni e prodotti sanitari</t>
  </si>
  <si>
    <t>Beni e prodotti sanitari da Asl-AO, IRCCS, Policlinici della Regione</t>
  </si>
  <si>
    <t>B0080</t>
  </si>
  <si>
    <t xml:space="preserve">B.1.g)  Materiali protesici e materiali per emodialisi </t>
  </si>
  <si>
    <t>Materiali protesici</t>
  </si>
  <si>
    <t>Materiali per emodialisi</t>
  </si>
  <si>
    <t>B0090</t>
  </si>
  <si>
    <t>B.1.h)  Prodotti farmaceutici per uso veterinario</t>
  </si>
  <si>
    <t>Prodotti farmaceutici per uso veterinario</t>
  </si>
  <si>
    <t>B0100</t>
  </si>
  <si>
    <t>B.1.i)  Materiali chirurgici, sanitari e diagnostici per uso veterinario</t>
  </si>
  <si>
    <t>Materiale chirurgico, sanitario e diagnostico per uso veterinario</t>
  </si>
  <si>
    <t>Materiali chirurgici, sanitario e diagnostico per uso veterinario</t>
  </si>
  <si>
    <t>B0110</t>
  </si>
  <si>
    <t>B.1.j)  Prodotti alimentari</t>
  </si>
  <si>
    <t>Prodotti alimentari per degenti</t>
  </si>
  <si>
    <t>Prodotti alimentari per mensa dipendenti</t>
  </si>
  <si>
    <t>B0120</t>
  </si>
  <si>
    <t>B.1.k)  Materiali di guardaroba, di pulizia e di convivenza in genere</t>
  </si>
  <si>
    <t>Materiali di guardaroba</t>
  </si>
  <si>
    <t>Materiali di pulizia e lavanderia</t>
  </si>
  <si>
    <t>Materiali di convivenza in genere</t>
  </si>
  <si>
    <t>Materiale pulizia e lavanderia</t>
  </si>
  <si>
    <t>B0130</t>
  </si>
  <si>
    <t>B.1.l)  Combustibili, carburanti e lubrificanti</t>
  </si>
  <si>
    <t>Combustibili ad uso riscandamento e cucine</t>
  </si>
  <si>
    <t>Carburanti e lubrificanti ad uso trasporto</t>
  </si>
  <si>
    <t>Combustibili ad uso riscaldamento e cucine</t>
  </si>
  <si>
    <t>B0140</t>
  </si>
  <si>
    <t>B.1.m)  Supporti informatici e cancelleria</t>
  </si>
  <si>
    <t>Cancelleria e stampati</t>
  </si>
  <si>
    <t>Supporti meccanografici</t>
  </si>
  <si>
    <t>B0200</t>
  </si>
  <si>
    <t>B.1.o)  Altro</t>
  </si>
  <si>
    <t>Altri beni non sanitari</t>
  </si>
  <si>
    <t>Beni non sanitari da Asl-AO, IRCCS, Policlinici della Regione</t>
  </si>
  <si>
    <t>B0700+B0150</t>
  </si>
  <si>
    <t xml:space="preserve">MANUTENZIONI E RIPARAZIONI </t>
  </si>
  <si>
    <t>B0700</t>
  </si>
  <si>
    <t>B.3)  Manutenzione e riparazione (ordinaria esternalizzata)</t>
  </si>
  <si>
    <t>B0710</t>
  </si>
  <si>
    <t>B.3.a)  - agli immobili e loro pertinenze</t>
  </si>
  <si>
    <t>Manutenzione ordinaria in appalto ad immobili e loro pertinenze</t>
  </si>
  <si>
    <t>B0720</t>
  </si>
  <si>
    <t>B.3.b)  - ai mobili e macchine</t>
  </si>
  <si>
    <t>Manutenzione in appalto mobili e attrezzature tecnico - economali</t>
  </si>
  <si>
    <t>Manutenzione software</t>
  </si>
  <si>
    <t>B0730</t>
  </si>
  <si>
    <t>B.3.c)  - alle attrezzature tecnico-scientifico sanitarie</t>
  </si>
  <si>
    <t>Manutenzione ordinaria in appalto attrezzature tecnico scientifiche sanitarie</t>
  </si>
  <si>
    <t>B0740</t>
  </si>
  <si>
    <t>B.3.d)  - per la manut. di automezzi (sanitari e non)</t>
  </si>
  <si>
    <t>Manutenzione in appalto automezzi</t>
  </si>
  <si>
    <t>Altre manutenzioni e riparazioni</t>
  </si>
  <si>
    <t>Manutenzioni e riparazioni da Asl-AO, IRCCS, Policlinici della Regione</t>
  </si>
  <si>
    <t>B0150</t>
  </si>
  <si>
    <t>B.1.n)  Materiale per la manutenzione di -</t>
  </si>
  <si>
    <t>B0160</t>
  </si>
  <si>
    <t>B.1.n.1)  - immobili e loro pertinenze</t>
  </si>
  <si>
    <t>Materiale per manutenzione immobili</t>
  </si>
  <si>
    <t>Materiale per riparazioni</t>
  </si>
  <si>
    <t>B0170</t>
  </si>
  <si>
    <t>B.1.n.2)  - mobili e macchine</t>
  </si>
  <si>
    <t>Materiali per manutenzione di altre attrezzature tecnico - economali</t>
  </si>
  <si>
    <t>Materiali per manutenzione di altre attrezzature tecnico - economali (resi)</t>
  </si>
  <si>
    <t>B0180</t>
  </si>
  <si>
    <t>B.1.n.3)  - attrezzature tecnico scientifiche sanitarie</t>
  </si>
  <si>
    <t>Materiale per manutenzione di attrezzature sanitarie</t>
  </si>
  <si>
    <t>B0190</t>
  </si>
  <si>
    <t>B.1.n.4)  - automezzi (sanitari e non)</t>
  </si>
  <si>
    <t>Materiali per manutenzione di automezzi</t>
  </si>
  <si>
    <t>Materiali per manutenzione di automezzi (resi)</t>
  </si>
  <si>
    <t>B0221</t>
  </si>
  <si>
    <t>ASSISTENZA SANITARIA DI BASE</t>
  </si>
  <si>
    <t>Convenzioni con i medici di medicina generale</t>
  </si>
  <si>
    <t>Convenzioni con i pediatri di libera scelta</t>
  </si>
  <si>
    <t>Convenzioni con i medici di guardia medica</t>
  </si>
  <si>
    <t>Altre convenzioni di medicina di base (es. medici 118-emergenza)</t>
  </si>
  <si>
    <t>Costi per integrativo regionale convenzione medici di base</t>
  </si>
  <si>
    <t>Costi per integrativo regionale convenzione medici pediatrici di libera scelta</t>
  </si>
  <si>
    <t xml:space="preserve">Costi per integrativo regionale convenzione medici guardia medica </t>
  </si>
  <si>
    <t xml:space="preserve">Costi per integrativo regionale convenzione medici servizio emergenza 118 </t>
  </si>
  <si>
    <t>B0231</t>
  </si>
  <si>
    <t>FARMACEUTICA</t>
  </si>
  <si>
    <t>Assistenza farmaceutica erogata da farmacie convenzionate</t>
  </si>
  <si>
    <t>costi per servizi di distribuzione delle farmacie per i  farmaci articolo 8 comma a) L.405/2001</t>
  </si>
  <si>
    <t>B0260</t>
  </si>
  <si>
    <t>SPECIALISTICA DA PUBBLICO</t>
  </si>
  <si>
    <t>B0280</t>
  </si>
  <si>
    <t>SPECIALISTICA DA PRIVATO</t>
  </si>
  <si>
    <t>da soggetti privati</t>
  </si>
  <si>
    <t>Assistenza specialistica strutture accreditate per propri assistiti</t>
  </si>
  <si>
    <t>Costi per assistenza specialistica strutture accreditate per residenti altre aa.ss.ll. piemontesi</t>
  </si>
  <si>
    <t>Costi per assistenza specialistica strutture accreditate per residenti altre aa.ss.ll. extra-Regione</t>
  </si>
  <si>
    <t>Costi per prestazioni ospedaliere da strutture accreditate dalle Asl per propri residenti - parificazione ai contratti siglati</t>
  </si>
  <si>
    <t>Altra assistenza specialistica (prestazioni non rilevate dai flussi informativi "C" )</t>
  </si>
  <si>
    <t>Assistenza medica specialistica in convenzione interna  (SUMAI)</t>
  </si>
  <si>
    <t>da presidi ex art.41-42-43 L.833/1978</t>
  </si>
  <si>
    <t>Assistenza specialistica di Istituti ex art. 41-42-43 propri residenti</t>
  </si>
  <si>
    <t>Assistenza specialistica di Istituti ex art. 41-42-43  residenti altre asl piemontesi</t>
  </si>
  <si>
    <t>Assistenza specialistica di Istituti ex art. 41-42-43  residenti asl altre regioni</t>
  </si>
  <si>
    <t>Acquisti per assistenza specialistica ambulatoriale da pubblico (altri soggetti pubbl. della Regione)</t>
  </si>
  <si>
    <t>B0310</t>
  </si>
  <si>
    <t>RIABILITATIVA DA PUBBLICO</t>
  </si>
  <si>
    <t>Costo per assistenza residenziale riabilitativa fornita da altri soggetti pubblici della Regione</t>
  </si>
  <si>
    <t>Costo per assistenza semiresidenziale e territoriale riabilitativa fornita da altri soggetti pubblici della Regione</t>
  </si>
  <si>
    <t>B0330</t>
  </si>
  <si>
    <t>RIABILITATIVA DA PRIVATO</t>
  </si>
  <si>
    <t>Costo per assistenza residenziale riabilitativa fornita da soggetti privati</t>
  </si>
  <si>
    <t>Costo per assistenza semiresidenziale e territoriale riabilitativa fornita da soggetti privati</t>
  </si>
  <si>
    <t>B0360</t>
  </si>
  <si>
    <t>INTEGRATIVA DA PUBBLICO</t>
  </si>
  <si>
    <t xml:space="preserve"> Acquisti servizi sanitari per assistenza integrativa e protesica da pubblico (altri soggetti pubbl. della Regione)</t>
  </si>
  <si>
    <t>B0380</t>
  </si>
  <si>
    <t>INTEGRATIVA DA PRIVATO</t>
  </si>
  <si>
    <t>Altra assistenza integrativa  con cooperative infermieri</t>
  </si>
  <si>
    <t>B0410</t>
  </si>
  <si>
    <t>OSPEDALIERA DA PUBBLICO</t>
  </si>
  <si>
    <t>B0430</t>
  </si>
  <si>
    <t>OSPEDALIERA DA PRIVATO</t>
  </si>
  <si>
    <t>di cui case di cura private</t>
  </si>
  <si>
    <t>Ricoveri Case di Cura private provvisoriamente accreditate per degenze oltre il 120° giorno</t>
  </si>
  <si>
    <t>Assistenza di ricovero presso case di cura accreditate per propri assistiti</t>
  </si>
  <si>
    <t>Assistenza di ricovero presso case di cura accreditate per assistiti altre AASSLL piemontesi</t>
  </si>
  <si>
    <t>Assistenza di ricovero presso case di cura accreditate per assistiti altre AASSLL extra-regione</t>
  </si>
  <si>
    <t>Costi per prestazioni ospedaliere da strutture accreditate dalle Asl per i propri residenti - parificazione ai contratti siglati</t>
  </si>
  <si>
    <t>di cui presidi ex art.41-42-43 L.833/1978</t>
  </si>
  <si>
    <t>Farmaci (tracciato F) di Istituti ex art. 41-42-43 propri residenti</t>
  </si>
  <si>
    <t>Farmaci (tracciato F) di Istituti ex art. 41-42-43 residenti altre asl piemontesi</t>
  </si>
  <si>
    <t>Farmaci (tracciato F) di Istituti ex art. 41-42-43 residenti asl altre regioni</t>
  </si>
  <si>
    <t>Assistenza ospedaliera di Istituti ex art. 41-42-43 propri residenti</t>
  </si>
  <si>
    <t>Assistenza ospedaliera di Istituti ex art. 41-42-43  residenti altre asl piemontesi</t>
  </si>
  <si>
    <t>Assistenza ospedaliera di Istituti ex art. 41-42-43  residenti asl altre regioni</t>
  </si>
  <si>
    <t>Costo per oneri struttura DEA budget presidi ex art.41-42-43 (asl stipulatarie accordi quadro)</t>
  </si>
  <si>
    <t>Costo per maggiorazione tariffaria -budget presidi ex art.41-42-43 L.833/1978 -finanziam.specifico-</t>
  </si>
  <si>
    <t>Acquisti servizi sanitari per assistenza ospedaliera  da pubblico (altri soggetti pubbl. della Regione)</t>
  </si>
  <si>
    <t>(B0452+B0460+B0480)</t>
  </si>
  <si>
    <t>ALTRA ASSISTENZA</t>
  </si>
  <si>
    <t>B0452</t>
  </si>
  <si>
    <t>B.2.7.2)  - da pubblico (altri soggetti pubbl. della Regione)</t>
  </si>
  <si>
    <t>Costo per altra assistenza residenziale, anziani e altri soggetti fornita da altri soggetti pubblici della Regione</t>
  </si>
  <si>
    <t>Costo per assistenza semiresidenziale e territoriale per anziani e altri soggetti, fornita da altri soggetti pubblici della Regione</t>
  </si>
  <si>
    <t>Costo per prestazioni (servizi) fornite dalla ARPA (agenzia regionale per la protezione ambientale) ad addebito diretto</t>
  </si>
  <si>
    <t>Costo per prestazioni (servizi) fornite dalla ARPA (agenzia regionale per la protezione ambientale)</t>
  </si>
  <si>
    <t>Costi per prestazioni da altri erogatori pubblici (Istituto Zooprofilattico...)</t>
  </si>
  <si>
    <t>Acquisto prestazioni di psichiatria residenziale e semiresidenziale da pubblico (altri soggetti pubbl. della Regione)</t>
  </si>
  <si>
    <t>Acquisto prestazioni di psichiatria residenziale e semiresidenziale da pubblico (extra Regione) - non soggette a compensazione</t>
  </si>
  <si>
    <t>B0460</t>
  </si>
  <si>
    <t>B.2.7.4)  - da privato</t>
  </si>
  <si>
    <t>Assistenza termale</t>
  </si>
  <si>
    <t>Acquisto prestazioni di psichiatria residenziale e semiresidenziale da privato (intraregionale ed extraregionale)</t>
  </si>
  <si>
    <t>Acquisto prestazioni termali in convenzione da privato  per cittadini non residenti - extraregione (mobilità attiva in compensazione)</t>
  </si>
  <si>
    <t>B0480</t>
  </si>
  <si>
    <t>B.2.9)   Rimborsi, assegni e contributi</t>
  </si>
  <si>
    <t>B0490</t>
  </si>
  <si>
    <t>B.2.9.1)  contributi ad associazioni di volontariato</t>
  </si>
  <si>
    <t>Contributi associazioni volontariato</t>
  </si>
  <si>
    <t>B0500</t>
  </si>
  <si>
    <t>B.2.9.2)  altro</t>
  </si>
  <si>
    <t>Rimborsi agli assistiti assistenza sanitaria</t>
  </si>
  <si>
    <t>Contributi assegni sussidi per assistenza sanitaria</t>
  </si>
  <si>
    <t>Carta dei servizi - rimborsi agli utenti</t>
  </si>
  <si>
    <t>Rimborsi agli assistiti per ricoveri in Italia</t>
  </si>
  <si>
    <t>Rimborsi agli assistiti per ricoveri all'estero</t>
  </si>
  <si>
    <t>Costi per prestazioni di consulenza autorizzate proprio personale dipendente</t>
  </si>
  <si>
    <t>Trasferimento allo stato dl 5192 2%  dei conti 4 50 02 37 e 4 50 02 38 e 4 50 02 39</t>
  </si>
  <si>
    <t>Trasferimento ad istituti zooprofilattici 4%  dei conti 4 50 02 37 e 4 50 02 38 e 4 50 02 39</t>
  </si>
  <si>
    <t>Trasferimento alla regione decreto leg.vo 75894</t>
  </si>
  <si>
    <t>Ammende D.Lgs.626/94</t>
  </si>
  <si>
    <t>Trasf.alla Regione D-Lgs 432/98 art.5 (3,5% dei c/4500228/29)</t>
  </si>
  <si>
    <t>Trasf.ai Laboratori Nazionali di riferimento. D.Lgs.432/98 (0,5% dei c/ 4500228/29)</t>
  </si>
  <si>
    <t>Trasf. alla Regione della quota del 70% conto 4 50 02 36 (D.Interm. 21/01/1999)</t>
  </si>
  <si>
    <t>Trasferimento della quota del 20% alla Regione di cui al D.Lgs.123/99 (attività produzione alimenti animali additivati)</t>
  </si>
  <si>
    <t>Indennizzi L.210/92 e L.238/99 (danni per vaccinazioni, trasfusioni..)</t>
  </si>
  <si>
    <t>Trasferimento alla Regione di cui L.r. 22 luglio 2002 n.17, articolo 2 c.2</t>
  </si>
  <si>
    <t>Trasferimento ad altre istituzioni pubbliche (finanziamento attività prevenzione- personale sanitario istituti penitenziari..)</t>
  </si>
  <si>
    <t>Contributi per Agenzie Regionali</t>
  </si>
  <si>
    <t>Rimborsi, assegni e contributi v/Asl-Ao-Irccs-Policlinici della Regione</t>
  </si>
  <si>
    <t xml:space="preserve"> Rimborsi, assegni e contributi verso altri Enti Pubblici</t>
  </si>
  <si>
    <t>Altri rimborsi, assegni e contributi verso privati</t>
  </si>
  <si>
    <t>Rimborsi spese viaggio e missioni dipendenti</t>
  </si>
  <si>
    <t>(B0510+B0540+B0580)</t>
  </si>
  <si>
    <t>ALTRI SERVIZI</t>
  </si>
  <si>
    <t>B0510</t>
  </si>
  <si>
    <t>B.2.10)  Consulenze</t>
  </si>
  <si>
    <t>B0520</t>
  </si>
  <si>
    <t>B.2.10.1)  sanitarie</t>
  </si>
  <si>
    <t>Consulenze sanitarie</t>
  </si>
  <si>
    <t>B0530</t>
  </si>
  <si>
    <t>B.2.10.2)  non sanitarie</t>
  </si>
  <si>
    <t>Consulenze amministrative</t>
  </si>
  <si>
    <t>Consulenza tecniche</t>
  </si>
  <si>
    <t>Consulenze sanitarie e sociosanit. da Terzi - Altri enti pubblici</t>
  </si>
  <si>
    <t>Altri servizi sanitari e sociosanitari da pubblico - Altri enti</t>
  </si>
  <si>
    <t>Consulenze non sanitarie  da Terzi - Altri enti pubblici</t>
  </si>
  <si>
    <t>B0540</t>
  </si>
  <si>
    <t>B.2.11)  Altri servizi sanitari</t>
  </si>
  <si>
    <t>B0550</t>
  </si>
  <si>
    <t>B.2.11.1)  trasporti sanitari per l'emergenza</t>
  </si>
  <si>
    <t>118, emergenza sanitaria</t>
  </si>
  <si>
    <t>B0560</t>
  </si>
  <si>
    <t>B.2.11.2)  trasporti sanitari per l'urgenza</t>
  </si>
  <si>
    <t>Assistenza per trasporti sanitari per l'urgenza.</t>
  </si>
  <si>
    <t>B0570</t>
  </si>
  <si>
    <t>B.2.11.3)  altro</t>
  </si>
  <si>
    <t>Spese personale tirocinante eo borsista compresi oneri riflessi</t>
  </si>
  <si>
    <t>Spese personale religioso convenzionato compresi oneri riflessi</t>
  </si>
  <si>
    <t>Spese per assegni di studio</t>
  </si>
  <si>
    <t>Costo per prestazioni di lavoro coordinate e continuative sanitarie</t>
  </si>
  <si>
    <t>Prestazioni sanitarie di erogatori - Aziende sanitarie regionali USL</t>
  </si>
  <si>
    <t>Prestazioni sanitarie di erogatori - Aziende sanitarie extra regionali</t>
  </si>
  <si>
    <t>Prestazioni sanitarie di erogatori Aziende ospedaliere regionali</t>
  </si>
  <si>
    <t>Assistenza  prestazione diagnostica strumentale per degenti</t>
  </si>
  <si>
    <t>Assistenza  prestazione diagnostica strumentale RMN per degenti</t>
  </si>
  <si>
    <t>Prestazioni sanitarie di erogatori presidi ospedalieri ex articoli 41-42-43 L.833/78</t>
  </si>
  <si>
    <t>Costo per acquisti di assistenza sanitaria infermieristica da cooperative</t>
  </si>
  <si>
    <t>Prestazioni sanitarie (non finali da privati)</t>
  </si>
  <si>
    <t>Consulenze sanitarie di personale da ASR piemontesi</t>
  </si>
  <si>
    <t>Consulenze non sanitarie di personale da ASR piemontesi</t>
  </si>
  <si>
    <t>Servizi sanitari per assistenza ospedaliera da IRCCS Privati e Policlinici privati</t>
  </si>
  <si>
    <t xml:space="preserve"> Altre collaborazioni e prestazioni di lavoro -area sanitaria </t>
  </si>
  <si>
    <t xml:space="preserve">Acquisto prestazioni trasporto sanitari da pubblico con addebito diretto (Asl-AO, IRCCS, Policlinici della Regione) </t>
  </si>
  <si>
    <t xml:space="preserve">Prestazioni sanitarie ospedaliere di erogatori pubblico-privato in società miste </t>
  </si>
  <si>
    <t xml:space="preserve">Prestazioni sanitarie specialistiche di erogatori pubblico-privato in società partecipate </t>
  </si>
  <si>
    <t>Altre prestazioni sanitarie di erogatori pubblico-privato in società partecipate</t>
  </si>
  <si>
    <t>B0580</t>
  </si>
  <si>
    <t>B.2.12)  Formazione (terziarizzata e non)</t>
  </si>
  <si>
    <t>Servizi presso terzi per iniziative di educazione sanitaria</t>
  </si>
  <si>
    <t>Indennita attività docenza per corsi di aggiornamento</t>
  </si>
  <si>
    <t>Servizi presso terzi formazione qualificazione del personale</t>
  </si>
  <si>
    <t>Servizi presso terzi per formazione di terzi (scuole infermieri professionali ed altro.)</t>
  </si>
  <si>
    <t>Servizi presso terzi per ricerca scientifica</t>
  </si>
  <si>
    <t>Altri costi</t>
  </si>
  <si>
    <t>Prestazioni di prevenzione da Aziende sanitarie regionali</t>
  </si>
  <si>
    <t>Prestazioni di prevenzione da Aziende sanitarie extra regionali</t>
  </si>
  <si>
    <t>Costo per assistenza residenziale riabilitativa fornita da aziende sanitarie</t>
  </si>
  <si>
    <t>Costo per altra assistenza residenziale, anziani e altri soggetti fornita da aziende sanitarie regionali</t>
  </si>
  <si>
    <t>Costo per assistenza residenziale riabilitativa fornita da altri soggetti pubblici extra Regione</t>
  </si>
  <si>
    <t>Costo per altra assistenza residenziale, anziani e altri soggetti fornita da altri soggetti pubblici extra Regione</t>
  </si>
  <si>
    <t>Costo per assistenza semiresidenziale e territoriale riabilitativa fornita da aziende sanitarie regionali</t>
  </si>
  <si>
    <t>Costo per assistenza semiresidenziale e territoriale per anziani e altri soggetti, fornita da aziende sanitarie regionali</t>
  </si>
  <si>
    <t>Costo per assistenza semiresidenziale e territoriale riabilitativa fornita per anziani e altri soggetti da altri soggetti pubblici extra Regione</t>
  </si>
  <si>
    <t>Costo per altra assistenza integrativa e protesica fornita da aziende sanitarie regionali</t>
  </si>
  <si>
    <t>Costo per altra assistenza integrativa e protesica fornita da altri soggetti pubblici extra Regione</t>
  </si>
  <si>
    <t>Acquisto prestazioni con addebito diretto di psichiatria residenziale e semiresidenziale da pubblico (Asl-AO, IRCCS, Policlinici della Regione)</t>
  </si>
  <si>
    <t>B0750</t>
  </si>
  <si>
    <t>GODIMENTO DI BENI E SERVIZI</t>
  </si>
  <si>
    <t>B0760</t>
  </si>
  <si>
    <t>B.4.a)  Fitti reali</t>
  </si>
  <si>
    <t>Fitti reali</t>
  </si>
  <si>
    <t>B0770</t>
  </si>
  <si>
    <t>B.4.b)  Canoni di noleggio</t>
  </si>
  <si>
    <t>Canoni per centri elettrocontabili</t>
  </si>
  <si>
    <t>Canoni per beni strumentali non sanitari</t>
  </si>
  <si>
    <t>Canoni per beni strumentali sanitari</t>
  </si>
  <si>
    <t>B0780</t>
  </si>
  <si>
    <t>B.4.c)  Canoni di leasing operativo</t>
  </si>
  <si>
    <t>Leasing operativo attrezzature sanitarie</t>
  </si>
  <si>
    <t>Leasing operativo attrezzature non sanitarie</t>
  </si>
  <si>
    <t>B0781</t>
  </si>
  <si>
    <t>B.4.d)  Canoni di leasing finanziario</t>
  </si>
  <si>
    <t>B0790</t>
  </si>
  <si>
    <t>B.4.e)  Altro</t>
  </si>
  <si>
    <t>Locazioni e noleggi da Asl-Ao della Regione</t>
  </si>
  <si>
    <t>Canoni per progetti in concessione</t>
  </si>
  <si>
    <t>B0800</t>
  </si>
  <si>
    <t>PERSONALE RUOLO SANITARIO</t>
  </si>
  <si>
    <t>Costo per acquisti di prestazioni di lavoro interinale (temporaneo) sanitario</t>
  </si>
  <si>
    <t>Assistenza ospedaliera di Cliniche universitarie</t>
  </si>
  <si>
    <t>Competenze Fisse dirigenza medica-veterinaria (contenuto  ex sottoconto 3100601)</t>
  </si>
  <si>
    <t>Competenze Fisse dirigenza medica-veterinaria retribuzione posizione -struttura complessa (contenuto ex sottoconto 3100602)</t>
  </si>
  <si>
    <t>Competenze accessorie dirigenza medica-veterinaria</t>
  </si>
  <si>
    <t>Incentivi dirigenza medica-veterinaria (individuali-collettivi) (contenuto ex sottoconti 3100604-05)</t>
  </si>
  <si>
    <t>Indennità di esclusività per i dirigenti medici-veterinari</t>
  </si>
  <si>
    <t>Competenze Fisse altra dirigenza sanitaria (contenuto  ex sottoconto 3100601)</t>
  </si>
  <si>
    <t>Competenze Fisse altra dirigenza sanitaria (retribuzione posizione aziendale-direzione struttura complessa..) (contenuto ex sottoconto 3100602)</t>
  </si>
  <si>
    <t>Competenze accessorie altra dirigenza sanitaria</t>
  </si>
  <si>
    <t>Incentivi dirigenza altra dirigenza sanitaria (individuali-collettivi) (contenuto ex sottoconti 3100604-05)</t>
  </si>
  <si>
    <t>Indennità di esclusività per altra dirigenza sanitaria</t>
  </si>
  <si>
    <t>Oneri sociali a carico delle aziende sanitarie dirigenza medica-veterinaria</t>
  </si>
  <si>
    <t>Oneri sociali a carico delle aziende sanitarie altra dirigenza sanitaria</t>
  </si>
  <si>
    <t>Competenze fisse personale non dirigente (contenuto  ex sottoconto 3100601)</t>
  </si>
  <si>
    <t>Altre competenze fisse personale non dirigente sanitario indennità posizione-altre indennità (art.39 contratto 1999-contenuto ex sottoconto 3100602)</t>
  </si>
  <si>
    <t>Competenze accessorie personale non dirigente</t>
  </si>
  <si>
    <t>Incentivi personale non dirigente (contenuto ex sottoconti 3100604-05)</t>
  </si>
  <si>
    <t>Oneri sociali a carico delle aziende sanitarie personale non dirigente</t>
  </si>
  <si>
    <t>Costo personale Dirigente medici-veterinari -con oneri sociali-comandato presso altre ASR piemontesi</t>
  </si>
  <si>
    <t>Costo personale non Dirigente sanitario-con oneri sociali-comandato presso altre ASR piemontesi</t>
  </si>
  <si>
    <t>Costo altro personale Dirigente sanitario-con oneri sociali-comandato presso altre ASR piemontesi</t>
  </si>
  <si>
    <t>Personale altra Dirigenza sanitaria-con oneri sociali - ferie maturate ma non godute al 31.12.. (fine esercizio)</t>
  </si>
  <si>
    <t>Personale non Dirigente sanitario-con oneri sociali-  ferie e straordinari maturati ma non goduti al 31.12.. (fine esercizio)</t>
  </si>
  <si>
    <t>Personale Dirigenza medica/veterinaria-con oneri sociali - ferie e straordinari (recuperi) maturati ma non godute al 31.12.. (fine esercizio)</t>
  </si>
  <si>
    <t>Personale altra Dirigenza sanitaria-con oneri sociali - ferie maturate ma non godute al 01.01..(inizio esercizio)</t>
  </si>
  <si>
    <t>Personale non Dirigente sanitario-con oneri sociali-  ferie e straordinari maturati ma non goduti al al 01.01..(inizio esercizio)</t>
  </si>
  <si>
    <t>Personale Dirigenza medica/veterinaria-con oneri sociali -ferie e straordinari (recuperi) maturati ma non godute al 01.01..(inizio esercizio)</t>
  </si>
  <si>
    <t>Rimborso oneri stipendiale personale sanitario in comando da Asl-AO, IRCCS, Policlinici della Regione</t>
  </si>
  <si>
    <t>Rimborso oneri stipendiale personale sanitario in comando da altri Enti Pubblici della Regione</t>
  </si>
  <si>
    <t>Rimborso oneri stipendiale personale sanitario in comando da aziende di altre Regioni (Extraregione)</t>
  </si>
  <si>
    <t>B0810</t>
  </si>
  <si>
    <t>PERSONALE RUOLO PROFESSIONALE</t>
  </si>
  <si>
    <t>Costo per acquisti di prestazioni di lavoro interinale (temporaneo) professionale</t>
  </si>
  <si>
    <t>Competenze Fisse dirigenza  (contenuto sottoconto 3100701) ruolo professionale</t>
  </si>
  <si>
    <t>Altre competenze Fisse dirigenza professionale  (retribuzione posizione aziendale-direzione struttura complessa..contenuto ex sottoconto 3100702)</t>
  </si>
  <si>
    <t>Competenze accessorie dirigenza  ruolo professionale</t>
  </si>
  <si>
    <t>Incentivi dirigenza  (individuali-collettivi)ruolo professionale (contenuto ex sottoconti 3100704-05)</t>
  </si>
  <si>
    <t>Oneri sociali a carico delle aziende sanitarie dirigenza ruolo professionale</t>
  </si>
  <si>
    <t>Competenze fisse personale non dirigente ruolo professionale</t>
  </si>
  <si>
    <t>Altre competenze fisse personale non dirigente profesionale indennità posizione-altre indennità (art.39 contratto 1999-contenuto ex sottoconto 3100702)</t>
  </si>
  <si>
    <t>Competenze accessorie personale non dirigente ruolo professionale</t>
  </si>
  <si>
    <t>Incentivi personale non dirigente  ruolo professionale (contenuto ex sottoconti 3100704-05)</t>
  </si>
  <si>
    <t>Oneri sociali a carico delle aziende sanitarie personale non dirigente ruolo professionale</t>
  </si>
  <si>
    <t>Costo personale Dirigente ruolo professionale-con oneri sociali-comandato presso altre ASR piemontesi</t>
  </si>
  <si>
    <t>Costo personale non Dirigente ruolo professionale-con oneri sociali-comandato presso altre ASR piemontesi</t>
  </si>
  <si>
    <t>Personale Dirigente ruolo professionale-con oneri sociali-ferie maturate ma non godute al 31.12 ..(fine esercizio)</t>
  </si>
  <si>
    <t>Personale non Dirigente ruolo professionale-con oneri sociali-ferie maturate ma non godute al 31.12 ..(fine esercizio)</t>
  </si>
  <si>
    <t>Personale Dirigente ruolo professionale-con oneri sociali-ferie maturate ma non godute  al 01.01..(inizio esercizio)</t>
  </si>
  <si>
    <t>Personale non Dirigente ruolo professionale-con oneri sociali-ferie maturate ma non godute al 01.01..(inizio esercizio)</t>
  </si>
  <si>
    <t xml:space="preserve">Rimborso oneri stipendiale personale professionale in comando da Asl-AO, IRCCS, Policlinici della Regione </t>
  </si>
  <si>
    <t>B0820</t>
  </si>
  <si>
    <t>PERSONALE RUOLO TECNICO</t>
  </si>
  <si>
    <t>Costo per acquisti di prestazioni di lavoro interinale (temporaneo) tecnico</t>
  </si>
  <si>
    <t>Competenze Fisse dirigenza  (contenuto sottoconto 3100801) ruolo tecnico</t>
  </si>
  <si>
    <t>Altre competenze Fisse dirigenza (retribuzione posizione aziendale-direzione struttura complessa..contenuto ex sottoconto 3100802) ruolo tecnico</t>
  </si>
  <si>
    <t>Competenze accessorie dirigenza  ruolo tecnico</t>
  </si>
  <si>
    <t>Incentivi dirigenza  (individuali-collettivi)ruolo tecnico (contenuto ex sottoconti 3100804-05)</t>
  </si>
  <si>
    <t>Oneri sociali a carico delle aziende sanitarie dirigenza ruolo tecnico</t>
  </si>
  <si>
    <t>Competenze fisse personale non dirigente (contenuto ex sottoconto 3100801)</t>
  </si>
  <si>
    <t>Altre competenze fisse personale non dirigente indennità posizione-altre indennità (art.39 contratto 1999-contenuto ex sottoconto 3100802) ruolo tecnico</t>
  </si>
  <si>
    <t>Competenze accessorie personale non dirigente ruolo tecnico</t>
  </si>
  <si>
    <t>Incentivi personale non dirigente  ruolo tecnico (contenuto ex sottoconti 3100804-05)</t>
  </si>
  <si>
    <t>Oneri sociali a carico delle aziende sanitarie personale non dirigente ruolo tecnico</t>
  </si>
  <si>
    <t>Costo personale Dirigente ruolo tecnico-con oneri sociali-comandato presso altre ASR piemontesi</t>
  </si>
  <si>
    <t>Costo personale non Dirigente ruolo tecnico-con oneri sociali-comandato presso altre ASR piemontesi</t>
  </si>
  <si>
    <t>Personale Dirigente ruolo tecnico-con oneri sociali-ferie maturate ma non godute al 31.12.. (fine esercizio)</t>
  </si>
  <si>
    <t>Personale non Dirigente ruolo tecnico-con oneri sociali-ferie e straordinari maturati ma non goduti al 31.12 ..(fine esercizio)</t>
  </si>
  <si>
    <t>Personale Dirigente ruolo tecnico-con oneri sociali-ferie maturate ma non goduti al 01.01..(inizio esercizio)</t>
  </si>
  <si>
    <t>Personale non Dirigente ruolo tecnico-con oneri sociali-ferie e straordinari maturati ma non goduti al al 01.01..(inizio esercizio)</t>
  </si>
  <si>
    <t>Rimborso oneri stipendiale personale tecnico in comando da Asl-AO, IRCCS, Policlinici della Regione</t>
  </si>
  <si>
    <t>B0830</t>
  </si>
  <si>
    <t>PERSONALE RUOLO AMMINISTRATIVO</t>
  </si>
  <si>
    <t>Cod. Regione</t>
  </si>
  <si>
    <t>report 1- ce na</t>
  </si>
  <si>
    <t>Scomposizione</t>
  </si>
  <si>
    <t>+</t>
  </si>
  <si>
    <t>-</t>
  </si>
  <si>
    <t>4 bis</t>
  </si>
  <si>
    <t>4 ter</t>
  </si>
  <si>
    <t>10 bis</t>
  </si>
  <si>
    <t>mob extra</t>
  </si>
  <si>
    <t>58 bis</t>
  </si>
  <si>
    <t>Diritti di brevetto ed utilizzazione opere d'ingegno</t>
  </si>
  <si>
    <t>Spese incrementative beni di terzi</t>
  </si>
  <si>
    <t>Altre immobilizazzioni immateriali</t>
  </si>
  <si>
    <t>Costi di impianti ed ampliamento -ammortamento per investimenti non finanziati da contributi c/capitale (liberalità, alienazioni)</t>
  </si>
  <si>
    <t>Costi di ricerca e di sviluppo -ammortamento ammortamento per investimenti non finanziati da contributi c/capitale (liberalità, alienazioni)</t>
  </si>
  <si>
    <t>Costo per acquisti di prestazioni di lavoro interinale (temporaneo) amministrativo</t>
  </si>
  <si>
    <t>Competenze Fisse dirigenza  (contenuto sottoconto 3100901) ruolo amministrativo</t>
  </si>
  <si>
    <t>Altre competenze Fisse dirigenza (retribuzione posizione aziendale-direzione struttura complessa..contenuto ex sottoconto 3100902) ruolo amministrativo</t>
  </si>
  <si>
    <t>Competenze accessorie dirigenza  ruolo amministrativo</t>
  </si>
  <si>
    <t>Incentivi dirigenza  (individuali-collettivi)ruolo amminsitrativo (contenuto ex sottoconti 3100904-05)</t>
  </si>
  <si>
    <t>Oneri sociali a carico delle aziende sanitarie dirigenza ruolo amministrativo</t>
  </si>
  <si>
    <t>Competenze fisse personale non dirigente  ruolo amministrativo</t>
  </si>
  <si>
    <t>Altre competenze fisse personale non dirigente indennità posizione-altre indennità (art.39 contratto 1999-contenuto ex sottoconto 3100902) ruolo amministrativo</t>
  </si>
  <si>
    <t>Competenze accessorie personale non dirigente ruolo amministrativo</t>
  </si>
  <si>
    <t>Incentivi personale non dirigente  ruolo amministrativo (contenuto ex sottoconti 3100904-05)</t>
  </si>
  <si>
    <t>Oneri sociali a carico delle aziende sanitarie personale non dirigente ruolo amministrativo</t>
  </si>
  <si>
    <t>Costo personale Dirigente ruolo amministrativo-con oneri sociali-comandato presso altre ASR piemontesi</t>
  </si>
  <si>
    <t>Costo personale non Dirigente ruolo amministrativo-con oneri sociali-comandato presso altre ASR piemontesi</t>
  </si>
  <si>
    <t>Personale Dirigente ruolo amministrativo-con oneri sociali-ferie maturate ma non godute al 31.12 ..(fine esercizio)</t>
  </si>
  <si>
    <t>Personale non Dirigente ruolo amministrativo-con oneri sociali-ferie e straordinari maturati ma non goduti al 31.12.. (fine esercizio)</t>
  </si>
  <si>
    <t>Personale Dirigente ruolo amministrativo-con oneri sociali-ferie maturate ma non godute al  01.01..(inizio esercizio)</t>
  </si>
  <si>
    <t>Personale non Dirigente ruolo amministrativo-con oneri sociali-ferie e straordinari maturati ma non goduti al  01.01..(inizio esercizio)</t>
  </si>
  <si>
    <t xml:space="preserve"> Rimborso oneri stipendiale personale amministrativo in comando da Asl-AO, IRCCS, Policlinici della Regione</t>
  </si>
  <si>
    <t>Rimborso oneri stipendiale personale amministrativo in comando da altri Enti Pubblici della Regione</t>
  </si>
  <si>
    <t>Rimborso oneri stipendiale personale amministrativo in comando da aziende di altre Regioni (Extraregione)</t>
  </si>
  <si>
    <t>(B0840+B0670+B0680)</t>
  </si>
  <si>
    <t>SPESE AMMINISTRATIVE E GENERALI</t>
  </si>
  <si>
    <t>B0840</t>
  </si>
  <si>
    <t>B.9)   Oneri di gestione</t>
  </si>
  <si>
    <t>B0850</t>
  </si>
  <si>
    <t>B.9.a)  Indennita, rimborso spese e oneri sociali per i membri degli Organi Direttivi</t>
  </si>
  <si>
    <t>Indennita e rimborso spese al direttore generale</t>
  </si>
  <si>
    <t>Competenze e rimborsi spese al direttore amministrativo</t>
  </si>
  <si>
    <t>Competenze e rimborsi spese al direttore sanitario</t>
  </si>
  <si>
    <t>Indennita e rimborso spese conferenze sindaci</t>
  </si>
  <si>
    <t>Indennita e rimborso spese a componenti altri organi collegiali</t>
  </si>
  <si>
    <t>Spese di funzionamento per commissione medica locale</t>
  </si>
  <si>
    <t>B0860</t>
  </si>
  <si>
    <t>B.9.b)  Premi di assicurazione</t>
  </si>
  <si>
    <t>Assicurazioni:per responsabilità civile verso terzi</t>
  </si>
  <si>
    <t>Assicurazioni:per rischi su immobili</t>
  </si>
  <si>
    <t>Assicurazioni:altri premi di assicurazione</t>
  </si>
  <si>
    <t>Quota partecipazione fondo regionale assicurazioni responsabilità civile</t>
  </si>
  <si>
    <t>B0861</t>
  </si>
  <si>
    <t>B.9.c)  Spese legali</t>
  </si>
  <si>
    <t>Spese legali</t>
  </si>
  <si>
    <t>B0870</t>
  </si>
  <si>
    <t>B.9.d)  Altro</t>
  </si>
  <si>
    <t>Spese di rappresentanza</t>
  </si>
  <si>
    <t>Oneri per personale in quiescenza</t>
  </si>
  <si>
    <t>Acquisti e manutenzioni +/- rimanenze al netto beni integrativa e protesica</t>
  </si>
  <si>
    <t>Acquisti e manutenzioni - farmaci</t>
  </si>
  <si>
    <t>Farmaci</t>
  </si>
  <si>
    <t>Di cui farmaci per distribuzione diretta</t>
  </si>
  <si>
    <t>Farmaceutica convenzionata + farmaci distribuzione diretta</t>
  </si>
  <si>
    <t>Convenz.ni uniche medicina generale. Escluso medici conv. 118</t>
  </si>
  <si>
    <t>costo medici convenzionati 118 -emergenza-</t>
  </si>
  <si>
    <t>Specialistica - escluso costo medici spec.int "Sumai"</t>
  </si>
  <si>
    <t>costo medici spec.int "Sumai"</t>
  </si>
  <si>
    <t>Acquisto beni servizi noleggio integrativa protesica</t>
  </si>
  <si>
    <t>Personale ruolo sanitario (compreso interinale ed universitario)</t>
  </si>
  <si>
    <t xml:space="preserve">Personale ruolo professionale  (compreso interinale) </t>
  </si>
  <si>
    <t xml:space="preserve">Personale ruolo tecnico  (compreso interinale) </t>
  </si>
  <si>
    <t xml:space="preserve">Personale ruolo amministrativo (compreso interinale) </t>
  </si>
  <si>
    <t>Saldo mobilità interregionale (mobilità attiva-passiva)</t>
  </si>
  <si>
    <t>Saldo mobilità intraregionale (mobilità attiva-passiva)</t>
  </si>
  <si>
    <t xml:space="preserve">Altra assistenza meno rimborsi..trasferim. </t>
  </si>
  <si>
    <t xml:space="preserve">rimborsi..trasferimenti </t>
  </si>
  <si>
    <t xml:space="preserve">Prodotti farmaceutici acquistati e distribuiti per conto </t>
  </si>
  <si>
    <t>Prodotti farmaceutici di tipo "H" a distribuzione  diretta - resi</t>
  </si>
  <si>
    <t xml:space="preserve">Prodotti farmaceutici acquistati e distribuiti per conto  </t>
  </si>
  <si>
    <t>Ossigeno (ospedaliero e domiciliare) ed altri gas medicinali</t>
  </si>
  <si>
    <t xml:space="preserve">Ossigeno (ospedaliero e domiciliare) ed altri gas medicinali </t>
  </si>
  <si>
    <t>Emoderivati, emocomponenti e sangue</t>
  </si>
  <si>
    <t xml:space="preserve">Emoderivati, emocomponenti e sangue </t>
  </si>
  <si>
    <t xml:space="preserve">Prodotti farmaceutici di tipo "H" a distribuzione  diretta </t>
  </si>
  <si>
    <r>
      <t xml:space="preserve">Acquisto prodotti farmaceutici </t>
    </r>
    <r>
      <rPr>
        <u val="single"/>
        <sz val="8"/>
        <rFont val="Arial"/>
        <family val="2"/>
      </rPr>
      <t xml:space="preserve">esclusi farmaci H , </t>
    </r>
    <r>
      <rPr>
        <sz val="8"/>
        <rFont val="Arial"/>
        <family val="2"/>
      </rPr>
      <t xml:space="preserve">impiegati nella produzione di ricoveri e prestazioni. </t>
    </r>
  </si>
  <si>
    <r>
      <t xml:space="preserve">Acquisto prodotti farmaceutici </t>
    </r>
    <r>
      <rPr>
        <u val="single"/>
        <sz val="8"/>
        <rFont val="Arial"/>
        <family val="2"/>
      </rPr>
      <t xml:space="preserve">esclusi farmaci H , </t>
    </r>
    <r>
      <rPr>
        <sz val="8"/>
        <rFont val="Arial"/>
        <family val="2"/>
      </rPr>
      <t>impiegati nella produzione di ricoveri e prestazioni. - resi</t>
    </r>
  </si>
  <si>
    <r>
      <t xml:space="preserve">Acquisto prodotti farmaceutici </t>
    </r>
    <r>
      <rPr>
        <u val="single"/>
        <sz val="8"/>
        <rFont val="Arial"/>
        <family val="2"/>
      </rPr>
      <t xml:space="preserve">esclusi farmaci H , </t>
    </r>
    <r>
      <rPr>
        <sz val="8"/>
        <rFont val="Arial"/>
        <family val="2"/>
      </rPr>
      <t>impiegati nella produzione di ricoveri e prestazioni.</t>
    </r>
  </si>
  <si>
    <t>Materiali chirurgici, sanitari e diagnostici per uso veterinario</t>
  </si>
  <si>
    <t>Prodotti farmaceutici in distribuzione diretta di assistenza farmaceutica - rimanenze iniziali</t>
  </si>
  <si>
    <t>Prodotti dietetici (e di nutrizione enterale) - rimanenze iniziali</t>
  </si>
  <si>
    <t>Prodotti farmaceutici in distribuzione diretta di assistenza farmaceutica - rimanenze finali</t>
  </si>
  <si>
    <t>Prodotti dietetici (e di nutrizione enterale) - rimanenze finali</t>
  </si>
  <si>
    <t>B0960</t>
  </si>
  <si>
    <t>B.14.b) non sanitarie</t>
  </si>
  <si>
    <t>Materiali per manutenzione di automezzi (rimanenze iniziali)</t>
  </si>
  <si>
    <t>Materiali per manutenzione di altre attrezzature tecnico - economali (rimanenze iniziali)</t>
  </si>
  <si>
    <t>Materiali per manutenzione di automezzi (rimanenze finali)</t>
  </si>
  <si>
    <t>Materiali per manutenzione di altre attrezzature tecnico - economali (rimanenze finali)</t>
  </si>
  <si>
    <t>Materiale per riparazione</t>
  </si>
  <si>
    <t>B0470</t>
  </si>
  <si>
    <t>COMPARTECIPAZIONE PERSONALE INTRAMENIA</t>
  </si>
  <si>
    <t>Competenze per attività libero professionale personale dipendente</t>
  </si>
  <si>
    <t>SOMMA voci precedenti meno 25.1;25.2;31.1;31.2</t>
  </si>
  <si>
    <t>TOTALE COSTI GESTIONE ORDINARIA</t>
  </si>
  <si>
    <t>E0010</t>
  </si>
  <si>
    <t>MINUSVALENZE</t>
  </si>
  <si>
    <t>Minusvalenze di alienazione di beni</t>
  </si>
  <si>
    <t>E0090</t>
  </si>
  <si>
    <t>SOPRAVVENIENZE PASSIVE</t>
  </si>
  <si>
    <t>Poste correttive e competenze entrate</t>
  </si>
  <si>
    <t>Costi esercizi pregressi</t>
  </si>
  <si>
    <t>Costi esercizi pregressi arretrati medici di base a questi assimilabili</t>
  </si>
  <si>
    <t>Perdite su crediti</t>
  </si>
  <si>
    <t>Oneri per differenze da conversione in Euro</t>
  </si>
  <si>
    <t>Altre sopravvenienze passive (escluse le insussistenze)</t>
  </si>
  <si>
    <t>Costi esercizi pregressi arretrati contrattuali ruolo sanitario-dirigenza</t>
  </si>
  <si>
    <t>Costi esercizi pregressi arretrati contrattuali ruolo professionale-dirigenza</t>
  </si>
  <si>
    <t>Costi esercizi pregressi arretrati contrattuali ruolo tecnico-dirigenza</t>
  </si>
  <si>
    <t>Importo</t>
  </si>
  <si>
    <t>Costi esercizi pregressi arretrati contrattuali ruolo amministrativo-dirigenza</t>
  </si>
  <si>
    <t>Costi esercizi pregressi arretrati contrattuali ruolo sanitario - personale non dirigente</t>
  </si>
  <si>
    <t>Costi esercizi pregressi arretrati contrattuali ruolo professionale - personale non dirigente</t>
  </si>
  <si>
    <t>Costi esercizi pregressi arretrati contrattuali ruolo amministrativo- personale non dirigente</t>
  </si>
  <si>
    <t>sopravvenienze passive gestione liquidatoria USL anni 1994 e ante -contabilità separata-</t>
  </si>
  <si>
    <t>Per esito mobilità regionale anni precedenti - medicina di base</t>
  </si>
  <si>
    <t>Per esito mobilità regionale anni precedenti - farmaceutica</t>
  </si>
  <si>
    <t>Per esito mobilità regionale anni precedenti - assistenza specialistica ambulatoriale</t>
  </si>
  <si>
    <t>Per esito mobilità regionale anni precedenti - assistenza integrativa e protesica (farmacie convenzionate)</t>
  </si>
  <si>
    <t>Per esito mobilità regionale anni precedenti - assistenza ospedaliera</t>
  </si>
  <si>
    <t>Per esito mobilità extraregionale anni precedenti - medicina di base</t>
  </si>
  <si>
    <t>Per esito mobilità extraregionale anni precedenti - farmaceutica</t>
  </si>
  <si>
    <t>Per esito mobilità extraregionale anni precedenti - assistenza specialistica ambulatoriale</t>
  </si>
  <si>
    <t>Per esito mobilità extraregionale anni precedenti - assistenza integrativa e protesica (farmacie convenzionate)</t>
  </si>
  <si>
    <t>Per esito mobilità extraregionale anni precedenti - assistenza ospedaliera</t>
  </si>
  <si>
    <t>Oneri tributari da esercizi precedenti</t>
  </si>
  <si>
    <t>Oneri da cause civili</t>
  </si>
  <si>
    <t xml:space="preserve">Altre sopravvenienze passive v/Asl-Ao,Irccs,Pol. </t>
  </si>
  <si>
    <t>Sopravvenienze passive v/terzi relative alle convenzioni per la specialistica</t>
  </si>
  <si>
    <t>Sopravvenienze passive v/terzi relative all'acquisto di beni e servizi</t>
  </si>
  <si>
    <t>Insussistenze passive v/terzi relative al personale</t>
  </si>
  <si>
    <t>Insussistenze passive v/terzi relative alle convenzioni con medici di base</t>
  </si>
  <si>
    <t>Insussistenze passive v/terzi relative alle convenzioni per la specialistica</t>
  </si>
  <si>
    <t>Insussistenze passive v/terzi relative alla vendita prestaz. Sanitarie da operatori accreditati</t>
  </si>
  <si>
    <t xml:space="preserve"> Insussistenze passive v/terzi relative alla vendita  di beni e servizi</t>
  </si>
  <si>
    <t>Altri oneri straordinari</t>
  </si>
  <si>
    <t>Insussistenze passive v/Asl-AO, IRCCS, Policlinici</t>
  </si>
  <si>
    <t>E0091</t>
  </si>
  <si>
    <t>INSUSSISTENZE</t>
  </si>
  <si>
    <t>Insussistenze passive Rappresentano la sopravvenuta insussistenza di ricavi ed attività iscritte in bilancio negli esercizi precedenti</t>
  </si>
  <si>
    <t>E0050</t>
  </si>
  <si>
    <t>ACCANTONAMENTI NON TIPICI</t>
  </si>
  <si>
    <t>(E0010+E0090+E0091+E0050)</t>
  </si>
  <si>
    <t>TOTALE COSTI STRAORDINARI</t>
  </si>
  <si>
    <t>voce46+voce 51</t>
  </si>
  <si>
    <t>TOTALE COSTI senza mobilità e poste non monetarie</t>
  </si>
  <si>
    <t>A0020</t>
  </si>
  <si>
    <t xml:space="preserve">TOTALE CONTRIBUTI IN C/ESERCIZIO  DA REGIONE PER QUOTA FSR </t>
  </si>
  <si>
    <t>Ricavi erogazione prestazioni ospedaliere per riaddebiti acquisti da presidi ex art.41-42-43-c.cura  per Regione (stranieri e STP)</t>
  </si>
  <si>
    <t>Ricavi erogazione prestazioni specialistiche per riaddebiti acquisti da presidi ex art.41-42-43-privati accred.  per Regione (stranieri e STP)</t>
  </si>
  <si>
    <t>Ricavi erogazione diretta farmaci (file F) per riaddebiti acquisti da presidi ex art.41-42-43  per Regione (stranieri e STP)</t>
  </si>
  <si>
    <t>Ricavi erogazione prestazioni ospedaliere produzione propria per Regione (stranieri e STP)</t>
  </si>
  <si>
    <t>Ricavi erogazione prestazioni specialistiche produzione propria  per Regione (stranieri e STP)</t>
  </si>
  <si>
    <t>Ricavi erogazione diretta farmaci (file F) produzione propria per Regione (stranieri e STP)</t>
  </si>
  <si>
    <t>modello 10:voce 3 +voce 3b</t>
  </si>
  <si>
    <t>Contributi indistinti Regione</t>
  </si>
  <si>
    <t>a.1) Contributi in c/esercizio indistinti dalla regione (FSR)</t>
  </si>
  <si>
    <t>Maggiorazione tariffaria presidi ex art. 41/42/43 L 833/78</t>
  </si>
  <si>
    <t>Contributi in conto esercizio quota capitaria asl</t>
  </si>
  <si>
    <t>Contributi regionali in c/esercizio per costi strutturali più sedi-specializzazioni</t>
  </si>
  <si>
    <t>Contributi regionali in c/esercizio differenza maggiorazione tariffaria produzione diretta</t>
  </si>
  <si>
    <t>Contributi in conto esercizio fondo riequilibrio ASR</t>
  </si>
  <si>
    <t>Contributi in conto esercizio finanziamento DEA presidi ospedalieri asl</t>
  </si>
  <si>
    <t>Contributi in conto esercizio fondo riequilibrio costi gestionali aziende ospedaliere</t>
  </si>
  <si>
    <t>Contributi in conto esercizio finanziamento DEA aziende ospedaliere</t>
  </si>
  <si>
    <t>Contributi in conto esercizio insegnamento università aziende ospedaliere</t>
  </si>
  <si>
    <t>Contributi regionali in c/esercizio ospedalizzazione domiciliare</t>
  </si>
  <si>
    <t>Contributi regionali in c/esercizio per assistenza specialistica non tariffata</t>
  </si>
  <si>
    <t>Contributi regionali in c/esercizio per funzione centro multizonale epidemiologia</t>
  </si>
  <si>
    <t xml:space="preserve">Contributi regionali in c/esercizio per funzione  coordinamento prevenzione individuale </t>
  </si>
  <si>
    <t>Contributi in conto esercizio per integrazione risorse per anticipato ripiano disavanzo 2005</t>
  </si>
  <si>
    <t>Contributi per Integrazione quota FSR indistinto</t>
  </si>
  <si>
    <t>3B</t>
  </si>
  <si>
    <t>a.5) Contributi regionali oneri contrattuali</t>
  </si>
  <si>
    <t>Finanziamento per oneri contratto di lavoro</t>
  </si>
  <si>
    <t>modello 10:voce 4+voce 5</t>
  </si>
  <si>
    <t>Altri contributi dalla Regione</t>
  </si>
  <si>
    <t>a.2) Contributi in c/esercizio per trasferimenti case cura e pres. Ex. Art.li 41-42-43 L.833/78</t>
  </si>
  <si>
    <t>a.3) Contributi in c/esercizio vincolati dalla Regione (esclusi FSR)</t>
  </si>
  <si>
    <t>Contributi regionali vincolati agli indennizzi ex L.210/92 per danni da vaccini, trasfusioni..</t>
  </si>
  <si>
    <t xml:space="preserve">Contributi regionali in conto esercizio per la funzione del servizio 118 emergenza sanitaria. </t>
  </si>
  <si>
    <t xml:space="preserve">Contributi regionali vincolati in conto esercizio per la funzione di gestione dei diplomi universitari </t>
  </si>
  <si>
    <t xml:space="preserve">Contributi regionali vincolati in conto esercizio per la formazione del personale delle aziende sanitarie </t>
  </si>
  <si>
    <t xml:space="preserve">Contributi regionali vincolati in conto esercizio per l’oncologia </t>
  </si>
  <si>
    <t xml:space="preserve">Contributi regionali vincolati in conto esercizio per obiettivi finanziati dal fsn </t>
  </si>
  <si>
    <t xml:space="preserve">Contributi per assistenza termale </t>
  </si>
  <si>
    <t xml:space="preserve">Contributi erogati per compiti di sanità pubblica Contributi assegnati  per le attività inerenti l' igiene e sanità pubblica, sanità animale, prevenzione ambienti di vita e lavoro..) </t>
  </si>
  <si>
    <t xml:space="preserve">Altri contributi regionali vincolati in conto esercizio </t>
  </si>
  <si>
    <t>A0030</t>
  </si>
  <si>
    <t xml:space="preserve">ULTERIORI TRASFERIMENTI DAL SETTORE PUBBLICO </t>
  </si>
  <si>
    <t>Trasferimenti correnti dei comuni per eventuali disavanzi</t>
  </si>
  <si>
    <t>Altri trasferimenti correnti dei comuni</t>
  </si>
  <si>
    <t>Trasferimenti correnti della provincia</t>
  </si>
  <si>
    <t>Trasferimenti correnti dello stato</t>
  </si>
  <si>
    <t>Trasferimenti correnti di altri enti del settore pubblico allargato</t>
  </si>
  <si>
    <t>Contributo regionale per utilizzo fondi vincolati da esercizi pregressi</t>
  </si>
  <si>
    <t>Altri contributi correnti da fondi regionali</t>
  </si>
  <si>
    <t>Contributi con fondi regionali per integrazione prestazioni extra LEA</t>
  </si>
  <si>
    <t>A0040</t>
  </si>
  <si>
    <t xml:space="preserve">CONTRIBUTI IN C/ESERCIZIO DA PRIVATI </t>
  </si>
  <si>
    <t>Contributi in conto esercizio da privati</t>
  </si>
  <si>
    <t>Contributi in conto esercizio da privati famiglie</t>
  </si>
  <si>
    <t>Contributi in conto esercizio da istituzioni sociali senza fine di lucro</t>
  </si>
  <si>
    <t xml:space="preserve">Contributi da ASL (extra fondo) </t>
  </si>
  <si>
    <t xml:space="preserve">Contributi da ASO (extra fondo) </t>
  </si>
  <si>
    <t xml:space="preserve">Contributi da IRCCS e Fondazioni IRCCS (extra fondo) </t>
  </si>
  <si>
    <t xml:space="preserve">Contributi da Policlinici Universitari (extra fondo) </t>
  </si>
  <si>
    <t xml:space="preserve">Contributi da Università (extra fondo) </t>
  </si>
  <si>
    <t>Contributi da altri soggetti</t>
  </si>
  <si>
    <t>Contributi in conto esercizio per ricerca corrente</t>
  </si>
  <si>
    <t>Contributi in conto esercizio per ricerca finalizzata</t>
  </si>
  <si>
    <t>A0080</t>
  </si>
  <si>
    <t xml:space="preserve">RICAVI PER PRESTAZIONI SANITARIE PUBBLICI DELLA REGIONE </t>
  </si>
  <si>
    <t>Proventi per servizi resi ad amministrazioni del settore statale nella Regione</t>
  </si>
  <si>
    <t>Proventi per servizi resi ad enti del settore pubblico allargato nella Regione</t>
  </si>
  <si>
    <t>Proventi ex art.3 d.lgs.15/1/92 n.51 da soggetti pubblici della Regione</t>
  </si>
  <si>
    <t>Prestazioni / Servizi in favbore dell'ARPA (Agenzia regionale per la protezione ambientale) ed altri soggetti pubblici della Regione</t>
  </si>
  <si>
    <t>Prestazioni di prevenzione ad Aziende sanitarie extra regionali</t>
  </si>
  <si>
    <t>Assistenza semiresidenziale e territoriale ad Aziende sanitarie extraregionali</t>
  </si>
  <si>
    <t>Assistenza residenziale ad Aziende sanitarie extraregionali</t>
  </si>
  <si>
    <t>Prestazioni specialistiche ad erogatori - Aziende sanitarie extraregionali</t>
  </si>
  <si>
    <t>Proventi per servizi resi ad enti previdenziali extra Regione</t>
  </si>
  <si>
    <t>Proventi per servizi resi ad amministrazioni del settore statale extra regionale</t>
  </si>
  <si>
    <t>Proventi per servizi resi ad enti del settore pubblico allargato extra regionale</t>
  </si>
  <si>
    <t>Proventi ex art.3 d.lgs.15/1/92 n.51 da soggetti pubblici extra Regione</t>
  </si>
  <si>
    <t>Assistenza residenziale ad Aziende sanitarie regionali</t>
  </si>
  <si>
    <t>Prestazioni specialistiche ad erogatori - Aziende sanitarie regionali</t>
  </si>
  <si>
    <t>Prestazioni specialistiche ad erogatori - Aziende ospedaliere regionali</t>
  </si>
  <si>
    <t>Assistenza semiresidenziale e territoriale ad Aziende sanitarie regionali</t>
  </si>
  <si>
    <t>Prestazioni di prevenzione ad Aziende sanitarie regionali</t>
  </si>
  <si>
    <t>Ricavi per consulenze sanitarie -personale dipendente per altre ASR piemontesi</t>
  </si>
  <si>
    <t>Ricavi per consulenze non sanitarie -personale dipendente per altre ASR piemontesi</t>
  </si>
  <si>
    <t>Ricavi per consulenze diverse - personale dipendente per altri soggetti</t>
  </si>
  <si>
    <t>Prestazioni trasporto ambulanze ed elisoccorso</t>
  </si>
  <si>
    <t>Altre prestazioni sanitarie e socio-sanitarie</t>
  </si>
  <si>
    <t>Prestazioni di psichiatria residenziale e semiresidenziale per aziende regionali</t>
  </si>
  <si>
    <t>Prestazioni di psichiatria non soggetta a compensazione (resid. e semiresid.) per aziende extra regionali</t>
  </si>
  <si>
    <t>Altre prestazioni sanitarie  Extraregione</t>
  </si>
  <si>
    <t>Prestazioni di assistenza riabilitativa non soggetta a compensazione Extraregione</t>
  </si>
  <si>
    <t>A0100</t>
  </si>
  <si>
    <t xml:space="preserve">RICAVI PER PRESTAZIONI SANITARIE PRIVATI </t>
  </si>
  <si>
    <t>Proventi per servizi resi ad imprese ed istituzioni private della Regione</t>
  </si>
  <si>
    <t>Proventi e servizi resi ad imprese ed istituzioni private extra Regione</t>
  </si>
  <si>
    <t>Prestazioni specialistiche ad erogatori - presidi ex art.41-42-43 L.833/78</t>
  </si>
  <si>
    <t>Proventi ex art.3 d.lgs.15/1/92 n.51 da soggetti privati della Regione</t>
  </si>
  <si>
    <t>Proventi derivanti dalle autorizzazioni per le attività di cui al D.Lgs.123/99 (attività di produzione..di alimenti animali additivati)</t>
  </si>
  <si>
    <t>A0120</t>
  </si>
  <si>
    <t xml:space="preserve">RICAVI PER PRESTAZIONI NON  SANITARIE </t>
  </si>
  <si>
    <t>Proventi servizi non sanitari resi a privati paganti</t>
  </si>
  <si>
    <t>altri proventi non sanitari</t>
  </si>
  <si>
    <t>A0150</t>
  </si>
  <si>
    <t xml:space="preserve">CONCORSI RECUPERI E RIMBORSI PER ATTIVITA' TIPICHE </t>
  </si>
  <si>
    <t>Concorso personale spese per vitto vestiario ed alloggio</t>
  </si>
  <si>
    <t>Recuperi per azioni di rivalsa</t>
  </si>
  <si>
    <t>Concorsi rimborsi e recuperi da altri soggetti</t>
  </si>
  <si>
    <t>Carta dei servizi - addebiti agli utenti</t>
  </si>
  <si>
    <t>Altri concorsi, recuperi. Per attività tipiche</t>
  </si>
  <si>
    <t>Rimborsi assicurativi</t>
  </si>
  <si>
    <t>Rimborsi per acquisto beni da parte di Asl-AO, IRCCS, Policlinici della Regione</t>
  </si>
  <si>
    <t>Concorsi, recuperi e rimborsi per attività tipiche v/Regione - servizi</t>
  </si>
  <si>
    <t>Altri concorsi, recuperi e rimborsi per attività tipiche  da parte di Asl-AO , IRCCS, Policlinici della Regione</t>
  </si>
  <si>
    <t>Rimborsi per acquisto beni v/altri Enti Pubblici</t>
  </si>
  <si>
    <t>Altri concorsi, recuperi e rimborsi per attività tipiche v/Altri Enti Pubblici</t>
  </si>
  <si>
    <t>Rimborso degli oneri stipendiali del personale dell'azienda in posizione di comando v/Regione</t>
  </si>
  <si>
    <t>Vendita di emoderivati e plasma soggetti a compensazione regionale</t>
  </si>
  <si>
    <t>Rimborso da Aziende Farmaceutiche per Pay Back</t>
  </si>
  <si>
    <t>rimborso a favore della ASL CAPOFILA per acquisto di  prodotti farmaceutici PHT per conto delle altre ASL</t>
  </si>
  <si>
    <t>A0160</t>
  </si>
  <si>
    <t xml:space="preserve">COMPARTECIPAZIONI (TICKET SOLO PUBBLICI) </t>
  </si>
  <si>
    <t>Concorso alla spesa da parte degli assistiti</t>
  </si>
  <si>
    <t xml:space="preserve">Compartecipazione alla spesa per prestazioni sanitarie - Ticket sul pronto soccorso  </t>
  </si>
  <si>
    <t xml:space="preserve">Compartecipazione alla spesa per prestazioni sanitarie (ticket)- Altro </t>
  </si>
  <si>
    <t>(A0130+A0140+E0060)</t>
  </si>
  <si>
    <t xml:space="preserve">ENTRATE VARIE </t>
  </si>
  <si>
    <t>A0130</t>
  </si>
  <si>
    <t>A.2.e)  fitti attivi</t>
  </si>
  <si>
    <t>Entrate di terreni ed immobili da reddito</t>
  </si>
  <si>
    <t>A0140</t>
  </si>
  <si>
    <t>A.2.f)  altri proventi</t>
  </si>
  <si>
    <t>Altre entrate</t>
  </si>
  <si>
    <t>Poste correttive e compensative delle spese</t>
  </si>
  <si>
    <t>Entrate per distributori di caffe, acqua minerale e gestione telefono pubblico</t>
  </si>
  <si>
    <t>Proventi da partecipazioni</t>
  </si>
  <si>
    <t>Proventi finanziari da crediti iscritti nelle immobilizzazioni</t>
  </si>
  <si>
    <t>Proventi finanziari da titoli iscritti nelle immobilizzazioni</t>
  </si>
  <si>
    <t>Altri proventi finanziari diversi dai precedenti</t>
  </si>
  <si>
    <t>Proventi sanzioni ex L.R. 35/96</t>
  </si>
  <si>
    <t>Utili su cambi</t>
  </si>
  <si>
    <t>Tariffe sulla produzione ed immissione sul mercato di latte e derivati (D.Int. 21/01/1999)</t>
  </si>
  <si>
    <t>Rimborso da altre amministrazioni spese personale dipendente comandato</t>
  </si>
  <si>
    <t>Rimborso da altre ASR piemontesi per personale comandato</t>
  </si>
  <si>
    <t>Proventi ammende ex d.leg.vo 758/94</t>
  </si>
  <si>
    <t>E0060</t>
  </si>
  <si>
    <t>E.4)  Concorsi, recuperi, rimborsi per attività non tipiche</t>
  </si>
  <si>
    <t>Concorsi, recuperi, rimborsi. Attività non tipiche.</t>
  </si>
  <si>
    <t>(C0010+C0050)</t>
  </si>
  <si>
    <t xml:space="preserve">INTERESSI ATTIVI </t>
  </si>
  <si>
    <t>C0010</t>
  </si>
  <si>
    <t>C.1)  Interessi attivi</t>
  </si>
  <si>
    <t>C0020</t>
  </si>
  <si>
    <t>C.1.a)  su c/tesoreria</t>
  </si>
  <si>
    <t>Entrate per interessi attivi su c/tesoreria</t>
  </si>
  <si>
    <t>C0030</t>
  </si>
  <si>
    <t>C.1.b)  su c/c postali e bancari</t>
  </si>
  <si>
    <t>Entrate per interessi attivi su c/postali e bancari</t>
  </si>
  <si>
    <t>C0040</t>
  </si>
  <si>
    <t>C.1.c)  vari</t>
  </si>
  <si>
    <t>Entrate per interessi attivi vari</t>
  </si>
  <si>
    <t>C0050</t>
  </si>
  <si>
    <t>C.2)  Altri proventi</t>
  </si>
  <si>
    <t>A0110</t>
  </si>
  <si>
    <t xml:space="preserve">RICAVI INTRAMOENIA </t>
  </si>
  <si>
    <t>Ricavi per prestazioni sanitarie intramoenia - Area ospedaliera</t>
  </si>
  <si>
    <t xml:space="preserve"> Ricavi per prestazioni sanitarie intramoenia - Area specialistica</t>
  </si>
  <si>
    <t xml:space="preserve">Ricavi per prestazioni sanitarie intramoenia - Area sanità pubblica </t>
  </si>
  <si>
    <t>Ricavi per prestazioni sanitarie intramoenia - Consulenze con soggetti non AS Piemonte (ex art. 55 c.1 lett. c), d) ed ex Art. 57-58)</t>
  </si>
  <si>
    <t>Ricavi per prestazioni sanitarie intramoenia - Altro</t>
  </si>
  <si>
    <t>Ricavi per prestazioni sanitarie intramoenia - Altro (Asl - Ao, Irccs e Policlinici  della Regione)</t>
  </si>
  <si>
    <t>Ricavi per prestazioni sanitarie intramoenia - Consulenze con ASR, IRCCS e Policlinici della Regione (ex art. 55 c.1 lett. c), d) ed ex Art. 57-58)</t>
  </si>
  <si>
    <t>somma  voci 2+3+4+4bis+4ter+5+6+7+8+9</t>
  </si>
  <si>
    <t>TOTALE TRASFERIMENTI DA PUBBLICO (esclusa Regione), DA PRIVATO E RICAVI PROPRI</t>
  </si>
  <si>
    <t>somma  voci 1+10</t>
  </si>
  <si>
    <t>Ricavi gest.ordinaria monetari</t>
  </si>
  <si>
    <t>E0020</t>
  </si>
  <si>
    <t>PLUSVALENZE</t>
  </si>
  <si>
    <t>E0030</t>
  </si>
  <si>
    <t>E.2.a)  vendita di beni fuori uso</t>
  </si>
  <si>
    <t>E0040</t>
  </si>
  <si>
    <t>E.2.b)  altro</t>
  </si>
  <si>
    <t>Plusvalenze di alienazione di beni</t>
  </si>
  <si>
    <t>E0080</t>
  </si>
  <si>
    <t>SOPRAVVENIENZE ATTIVE</t>
  </si>
  <si>
    <t>Finanziamento spesa esercizi pregressi</t>
  </si>
  <si>
    <t>Finanziamento danni alluvionali</t>
  </si>
  <si>
    <t>Riduzione fondi accantonati per fondi rischi diversi</t>
  </si>
  <si>
    <t>Riduzione fondi accantonati per fondi rischi crediti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</si>
</sst>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IR£&quot;#,##0;\-&quot;IR£&quot;#,##0"/>
    <numFmt numFmtId="175" formatCode="&quot;IR£&quot;#,##0;[Red]\-&quot;IR£&quot;#,##0"/>
    <numFmt numFmtId="176" formatCode="&quot;IR£&quot;#,##0.00;\-&quot;IR£&quot;#,##0.00"/>
    <numFmt numFmtId="177" formatCode="&quot;IR£&quot;#,##0.00;[Red]\-&quot;IR£&quot;#,##0.00"/>
    <numFmt numFmtId="178" formatCode="_-&quot;IR£&quot;* #,##0_-;\-&quot;IR£&quot;* #,##0_-;_-&quot;IR£&quot;* &quot;-&quot;_-;_-@_-"/>
    <numFmt numFmtId="179" formatCode="_-&quot;IR£&quot;* #,##0.00_-;\-&quot;IR£&quot;* #,##0.00_-;_-&quot;IR£&quot;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€.&quot;\ #,##0;\-&quot;€.&quot;\ #,##0"/>
    <numFmt numFmtId="187" formatCode="&quot;€.&quot;\ #,##0;[Red]\-&quot;€.&quot;\ #,##0"/>
    <numFmt numFmtId="188" formatCode="&quot;€.&quot;\ #,##0.00;\-&quot;€.&quot;\ #,##0.00"/>
    <numFmt numFmtId="189" formatCode="&quot;€.&quot;\ #,##0.00;[Red]\-&quot;€.&quot;\ #,##0.00"/>
    <numFmt numFmtId="190" formatCode="_-&quot;€.&quot;\ * #,##0_-;\-&quot;€.&quot;\ * #,##0_-;_-&quot;€.&quot;\ * &quot;-&quot;_-;_-@_-"/>
    <numFmt numFmtId="191" formatCode="_-&quot;€.&quot;\ * #,##0.00_-;\-&quot;€.&quot;\ * #,##0.00_-;_-&quot;€.&quot;\ * &quot;-&quot;??_-;_-@_-"/>
    <numFmt numFmtId="192" formatCode="0.0%"/>
    <numFmt numFmtId="193" formatCode="0.000%"/>
    <numFmt numFmtId="194" formatCode="0.0000%"/>
    <numFmt numFmtId="195" formatCode="0.00000%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;#,##0.00;0.00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#,##0.0"/>
    <numFmt numFmtId="206" formatCode="#,##0.000"/>
    <numFmt numFmtId="207" formatCode="#,##0.0000"/>
    <numFmt numFmtId="208" formatCode="#,##0.00000"/>
    <numFmt numFmtId="209" formatCode="#,##0.000000"/>
    <numFmt numFmtId="210" formatCode="#,##0_ ;\-#,##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2" fontId="5" fillId="0" borderId="2" xfId="2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1" fontId="7" fillId="0" borderId="0" xfId="19" applyFont="1" applyFill="1" applyAlignment="1">
      <alignment vertical="center" wrapText="1"/>
    </xf>
    <xf numFmtId="0" fontId="9" fillId="0" borderId="4" xfId="0" applyFont="1" applyFill="1" applyBorder="1" applyAlignment="1">
      <alignment horizontal="right" vertical="center" wrapText="1"/>
    </xf>
    <xf numFmtId="41" fontId="8" fillId="0" borderId="0" xfId="19" applyFont="1" applyFill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1" fontId="6" fillId="0" borderId="0" xfId="0" applyNumberFormat="1" applyFont="1" applyAlignment="1">
      <alignment/>
    </xf>
    <xf numFmtId="0" fontId="8" fillId="0" borderId="4" xfId="0" applyFont="1" applyFill="1" applyBorder="1" applyAlignment="1">
      <alignment vertical="center" wrapText="1"/>
    </xf>
    <xf numFmtId="41" fontId="8" fillId="0" borderId="0" xfId="19" applyFont="1" applyAlignment="1">
      <alignment vertical="center" wrapText="1"/>
    </xf>
    <xf numFmtId="0" fontId="7" fillId="0" borderId="4" xfId="0" applyFont="1" applyFill="1" applyBorder="1" applyAlignment="1" quotePrefix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41" fontId="7" fillId="0" borderId="4" xfId="19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8" fillId="2" borderId="5" xfId="0" applyFont="1" applyFill="1" applyBorder="1" applyAlignment="1">
      <alignment vertical="center" wrapText="1"/>
    </xf>
    <xf numFmtId="0" fontId="1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41" fontId="7" fillId="0" borderId="10" xfId="19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1" fontId="7" fillId="0" borderId="1" xfId="19" applyFont="1" applyFill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4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1" fontId="7" fillId="0" borderId="0" xfId="19" applyFont="1" applyFill="1" applyBorder="1" applyAlignment="1">
      <alignment horizontal="right" vertical="center" wrapText="1"/>
    </xf>
    <xf numFmtId="165" fontId="7" fillId="0" borderId="0" xfId="2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41" fontId="7" fillId="0" borderId="0" xfId="19" applyFont="1" applyBorder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9" fillId="0" borderId="13" xfId="0" applyFont="1" applyFill="1" applyBorder="1" applyAlignment="1">
      <alignment horizontal="right" vertical="center" wrapText="1"/>
    </xf>
    <xf numFmtId="0" fontId="9" fillId="3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 quotePrefix="1">
      <alignment horizontal="left" vertical="center" wrapText="1"/>
    </xf>
    <xf numFmtId="0" fontId="8" fillId="2" borderId="13" xfId="0" applyFont="1" applyFill="1" applyBorder="1" applyAlignment="1">
      <alignment vertical="center" wrapText="1"/>
    </xf>
    <xf numFmtId="41" fontId="7" fillId="0" borderId="13" xfId="19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vertical="center" wrapText="1"/>
    </xf>
    <xf numFmtId="0" fontId="7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1" fontId="0" fillId="0" borderId="0" xfId="19" applyAlignment="1">
      <alignment/>
    </xf>
    <xf numFmtId="41" fontId="5" fillId="0" borderId="0" xfId="19" applyFont="1" applyFill="1" applyBorder="1" applyAlignment="1">
      <alignment horizontal="center" vertical="center" wrapText="1"/>
    </xf>
    <xf numFmtId="41" fontId="5" fillId="0" borderId="16" xfId="19" applyFont="1" applyFill="1" applyBorder="1" applyAlignment="1">
      <alignment horizontal="center" vertical="center" wrapText="1"/>
    </xf>
    <xf numFmtId="41" fontId="0" fillId="0" borderId="17" xfId="19" applyFill="1" applyBorder="1" applyAlignment="1">
      <alignment/>
    </xf>
    <xf numFmtId="41" fontId="0" fillId="0" borderId="18" xfId="19" applyFill="1" applyBorder="1" applyAlignment="1">
      <alignment horizontal="center"/>
    </xf>
    <xf numFmtId="41" fontId="0" fillId="0" borderId="19" xfId="19" applyFill="1" applyBorder="1" applyAlignment="1">
      <alignment horizontal="center"/>
    </xf>
    <xf numFmtId="41" fontId="4" fillId="0" borderId="1" xfId="19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1" fontId="0" fillId="0" borderId="1" xfId="19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41" fontId="7" fillId="0" borderId="20" xfId="19" applyFont="1" applyFill="1" applyBorder="1" applyAlignment="1">
      <alignment horizontal="right" vertical="center" wrapText="1"/>
    </xf>
    <xf numFmtId="41" fontId="7" fillId="0" borderId="21" xfId="19" applyFont="1" applyFill="1" applyBorder="1" applyAlignment="1">
      <alignment horizontal="right" vertical="center" wrapText="1"/>
    </xf>
    <xf numFmtId="41" fontId="8" fillId="0" borderId="21" xfId="19" applyFont="1" applyFill="1" applyBorder="1" applyAlignment="1">
      <alignment horizontal="right" vertical="center" wrapText="1"/>
    </xf>
    <xf numFmtId="41" fontId="8" fillId="2" borderId="21" xfId="19" applyFont="1" applyFill="1" applyBorder="1" applyAlignment="1">
      <alignment horizontal="right" vertical="center" wrapText="1"/>
    </xf>
    <xf numFmtId="41" fontId="8" fillId="2" borderId="22" xfId="19" applyFont="1" applyFill="1" applyBorder="1" applyAlignment="1">
      <alignment horizontal="right" vertical="center" wrapText="1"/>
    </xf>
    <xf numFmtId="210" fontId="5" fillId="0" borderId="20" xfId="19" applyNumberFormat="1" applyFont="1" applyFill="1" applyBorder="1" applyAlignment="1">
      <alignment horizontal="right" vertical="center" wrapText="1"/>
    </xf>
    <xf numFmtId="210" fontId="5" fillId="0" borderId="21" xfId="19" applyNumberFormat="1" applyFont="1" applyFill="1" applyBorder="1" applyAlignment="1">
      <alignment horizontal="right" vertical="center" wrapText="1"/>
    </xf>
    <xf numFmtId="210" fontId="6" fillId="0" borderId="21" xfId="19" applyNumberFormat="1" applyFont="1" applyFill="1" applyBorder="1" applyAlignment="1">
      <alignment vertical="center" wrapText="1"/>
    </xf>
    <xf numFmtId="210" fontId="0" fillId="0" borderId="21" xfId="19" applyNumberFormat="1" applyFill="1" applyBorder="1" applyAlignment="1">
      <alignment vertical="center" wrapText="1"/>
    </xf>
    <xf numFmtId="210" fontId="5" fillId="0" borderId="23" xfId="19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3" fillId="0" borderId="21" xfId="19" applyNumberFormat="1" applyFont="1" applyFill="1" applyBorder="1" applyAlignment="1">
      <alignment horizontal="right" vertical="center" wrapText="1"/>
    </xf>
    <xf numFmtId="41" fontId="7" fillId="2" borderId="10" xfId="19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7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 quotePrefix="1">
      <alignment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  <cellStyle name="Valuta [0]_CE NA 2 TRIM 08 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31">
      <selection activeCell="B68" sqref="B68"/>
    </sheetView>
  </sheetViews>
  <sheetFormatPr defaultColWidth="9.140625" defaultRowHeight="12.75"/>
  <cols>
    <col min="1" max="1" width="64.421875" style="0" customWidth="1"/>
    <col min="2" max="2" width="18.8515625" style="44" customWidth="1"/>
    <col min="3" max="4" width="17.7109375" style="31" customWidth="1"/>
    <col min="5" max="5" width="13.140625" style="31" customWidth="1"/>
    <col min="6" max="6" width="33.421875" style="31" customWidth="1"/>
  </cols>
  <sheetData>
    <row r="1" spans="1:6" ht="78.75" customHeight="1">
      <c r="A1" s="39" t="s">
        <v>271</v>
      </c>
      <c r="B1" s="1" t="s">
        <v>183</v>
      </c>
      <c r="C1" s="45"/>
      <c r="D1" s="45"/>
      <c r="E1" s="45"/>
      <c r="F1" s="46"/>
    </row>
    <row r="2" spans="1:5" ht="12.75">
      <c r="A2" s="53" t="s">
        <v>272</v>
      </c>
      <c r="B2" s="40">
        <f>'report analitico pdc'!D934</f>
        <v>772619549</v>
      </c>
      <c r="C2" s="47"/>
      <c r="D2" s="47"/>
      <c r="E2" s="48"/>
    </row>
    <row r="3" spans="1:5" ht="25.5">
      <c r="A3" s="16" t="s">
        <v>312</v>
      </c>
      <c r="B3" s="40">
        <f>'report analitico pdc'!D935</f>
        <v>0</v>
      </c>
      <c r="C3" s="47"/>
      <c r="D3" s="47"/>
      <c r="E3" s="48"/>
    </row>
    <row r="4" spans="1:5" ht="25.5">
      <c r="A4" s="16" t="s">
        <v>313</v>
      </c>
      <c r="B4" s="40">
        <f>'report analitico pdc'!D936</f>
        <v>772619549</v>
      </c>
      <c r="C4" s="47"/>
      <c r="D4" s="47"/>
      <c r="E4" s="48"/>
    </row>
    <row r="5" spans="1:5" ht="12.75">
      <c r="A5" s="53" t="s">
        <v>314</v>
      </c>
      <c r="B5" s="40">
        <f>'report analitico pdc'!D937</f>
        <v>473383</v>
      </c>
      <c r="C5" s="47"/>
      <c r="D5" s="47"/>
      <c r="E5" s="48"/>
    </row>
    <row r="6" spans="1:5" ht="12.75">
      <c r="A6" s="53" t="s">
        <v>315</v>
      </c>
      <c r="B6" s="40">
        <f>'report analitico pdc'!D938</f>
        <v>1969117</v>
      </c>
      <c r="C6" s="47"/>
      <c r="D6" s="47"/>
      <c r="E6" s="48"/>
    </row>
    <row r="7" spans="1:5" ht="12.75">
      <c r="A7" s="54"/>
      <c r="B7" s="40">
        <f>'report analitico pdc'!D939</f>
        <v>775062049</v>
      </c>
      <c r="C7" s="47"/>
      <c r="D7" s="47"/>
      <c r="E7" s="48"/>
    </row>
    <row r="8" spans="1:5" ht="12.75">
      <c r="A8" s="53" t="s">
        <v>317</v>
      </c>
      <c r="B8" s="40">
        <f>'report analitico pdc'!D940</f>
        <v>8985</v>
      </c>
      <c r="C8" s="47"/>
      <c r="D8" s="47"/>
      <c r="E8" s="48"/>
    </row>
    <row r="9" spans="1:5" ht="12.75">
      <c r="A9" s="53" t="s">
        <v>318</v>
      </c>
      <c r="B9" s="40">
        <f>'report analitico pdc'!D941</f>
        <v>514862</v>
      </c>
      <c r="C9" s="47"/>
      <c r="D9" s="47"/>
      <c r="E9" s="48"/>
    </row>
    <row r="10" spans="1:5" ht="12.75">
      <c r="A10" s="54"/>
      <c r="B10" s="40">
        <f>'report analitico pdc'!D942</f>
        <v>775585896</v>
      </c>
      <c r="C10" s="47"/>
      <c r="D10" s="47"/>
      <c r="E10" s="48"/>
    </row>
    <row r="11" spans="1:5" ht="12.75">
      <c r="A11" s="55" t="s">
        <v>320</v>
      </c>
      <c r="B11" s="40">
        <f>'report analitico pdc'!D943</f>
        <v>2184057</v>
      </c>
      <c r="C11" s="47"/>
      <c r="D11" s="47"/>
      <c r="E11" s="48"/>
    </row>
    <row r="12" spans="1:5" ht="12.75">
      <c r="A12" s="55" t="s">
        <v>321</v>
      </c>
      <c r="B12" s="40">
        <f>'report analitico pdc'!D944</f>
        <v>2050091</v>
      </c>
      <c r="C12" s="47"/>
      <c r="D12" s="47"/>
      <c r="E12" s="48"/>
    </row>
    <row r="13" spans="1:5" ht="12.75">
      <c r="A13" s="55" t="s">
        <v>322</v>
      </c>
      <c r="B13" s="40">
        <f>'report analitico pdc'!D945</f>
        <v>9647425</v>
      </c>
      <c r="C13" s="47"/>
      <c r="D13" s="47"/>
      <c r="E13" s="48"/>
    </row>
    <row r="14" spans="1:5" ht="12.75">
      <c r="A14" s="55" t="s">
        <v>323</v>
      </c>
      <c r="B14" s="40">
        <f>'report analitico pdc'!D946</f>
        <v>1811207</v>
      </c>
      <c r="C14" s="47"/>
      <c r="D14" s="47"/>
      <c r="E14" s="48"/>
    </row>
    <row r="15" spans="1:5" ht="12.75">
      <c r="A15" s="54"/>
      <c r="B15" s="40">
        <f>'report analitico pdc'!D947</f>
        <v>15692780</v>
      </c>
      <c r="C15" s="47"/>
      <c r="D15" s="47"/>
      <c r="E15" s="48"/>
    </row>
    <row r="16" spans="1:5" ht="12.75">
      <c r="A16" s="55" t="s">
        <v>324</v>
      </c>
      <c r="B16" s="40">
        <f>'report analitico pdc'!D948</f>
        <v>4772605</v>
      </c>
      <c r="C16" s="47"/>
      <c r="D16" s="47"/>
      <c r="E16" s="48"/>
    </row>
    <row r="17" spans="1:5" ht="12.75">
      <c r="A17" s="56" t="s">
        <v>325</v>
      </c>
      <c r="B17" s="40">
        <f>'report analitico pdc'!D949</f>
        <v>796051281</v>
      </c>
      <c r="C17" s="47"/>
      <c r="D17" s="47"/>
      <c r="E17" s="48"/>
    </row>
    <row r="18" spans="1:5" ht="12.75">
      <c r="A18" s="55" t="s">
        <v>326</v>
      </c>
      <c r="B18" s="40">
        <f>'report analitico pdc'!D950</f>
        <v>82094543</v>
      </c>
      <c r="C18" s="47"/>
      <c r="D18" s="47"/>
      <c r="E18" s="48"/>
    </row>
    <row r="19" spans="1:5" ht="12.75">
      <c r="A19" s="55" t="s">
        <v>327</v>
      </c>
      <c r="B19" s="40">
        <f>'report analitico pdc'!D951</f>
        <v>46211629</v>
      </c>
      <c r="C19" s="47"/>
      <c r="D19" s="47"/>
      <c r="E19" s="48"/>
    </row>
    <row r="20" spans="1:5" ht="12.75">
      <c r="A20" s="55" t="s">
        <v>328</v>
      </c>
      <c r="B20" s="40">
        <f>'report analitico pdc'!D952</f>
        <v>78861799</v>
      </c>
      <c r="C20" s="47"/>
      <c r="D20" s="47"/>
      <c r="E20" s="48"/>
    </row>
    <row r="21" spans="1:5" ht="12.75">
      <c r="A21" s="55" t="s">
        <v>329</v>
      </c>
      <c r="B21" s="40">
        <f>'report analitico pdc'!D953</f>
        <v>21512086</v>
      </c>
      <c r="C21" s="47"/>
      <c r="D21" s="47"/>
      <c r="E21" s="48"/>
    </row>
    <row r="22" spans="1:5" ht="12.75">
      <c r="A22" s="55" t="s">
        <v>330</v>
      </c>
      <c r="B22" s="40">
        <f>'report analitico pdc'!D954</f>
        <v>11135981</v>
      </c>
      <c r="C22" s="47"/>
      <c r="D22" s="47"/>
      <c r="E22" s="48"/>
    </row>
    <row r="23" spans="1:5" ht="12.75">
      <c r="A23" s="55" t="s">
        <v>331</v>
      </c>
      <c r="B23" s="40">
        <f>'report analitico pdc'!D955</f>
        <v>17403117</v>
      </c>
      <c r="C23" s="47"/>
      <c r="D23" s="47"/>
      <c r="E23" s="48"/>
    </row>
    <row r="24" spans="1:5" ht="12.75">
      <c r="A24" s="55" t="s">
        <v>332</v>
      </c>
      <c r="B24" s="40">
        <f>'report analitico pdc'!D956</f>
        <v>50190727</v>
      </c>
      <c r="C24" s="47"/>
      <c r="D24" s="47"/>
      <c r="E24" s="48"/>
    </row>
    <row r="25" spans="1:5" ht="12.75">
      <c r="A25" s="55" t="s">
        <v>333</v>
      </c>
      <c r="B25" s="40">
        <f>'report analitico pdc'!D957</f>
        <v>0</v>
      </c>
      <c r="C25" s="47"/>
      <c r="D25" s="47"/>
      <c r="E25" s="48"/>
    </row>
    <row r="26" spans="1:5" ht="12.75">
      <c r="A26" s="55" t="s">
        <v>334</v>
      </c>
      <c r="B26" s="40">
        <f>'report analitico pdc'!D958</f>
        <v>46654282</v>
      </c>
      <c r="C26" s="47"/>
      <c r="D26" s="47"/>
      <c r="E26" s="48"/>
    </row>
    <row r="27" spans="1:5" ht="12.75">
      <c r="A27" s="55" t="s">
        <v>335</v>
      </c>
      <c r="B27" s="40">
        <f>'report analitico pdc'!D959</f>
        <v>10912246</v>
      </c>
      <c r="C27" s="47"/>
      <c r="D27" s="47"/>
      <c r="E27" s="48"/>
    </row>
    <row r="28" spans="1:5" ht="12.75">
      <c r="A28" s="55" t="s">
        <v>336</v>
      </c>
      <c r="B28" s="40">
        <f>'report analitico pdc'!D960</f>
        <v>7580431</v>
      </c>
      <c r="C28" s="47"/>
      <c r="D28" s="47"/>
      <c r="E28" s="48"/>
    </row>
    <row r="29" spans="1:5" ht="12.75">
      <c r="A29" s="55" t="s">
        <v>337</v>
      </c>
      <c r="B29" s="40">
        <f>'report analitico pdc'!D961</f>
        <v>214079491</v>
      </c>
      <c r="C29" s="47"/>
      <c r="D29" s="47"/>
      <c r="E29" s="48"/>
    </row>
    <row r="30" spans="1:5" ht="12.75">
      <c r="A30" s="55" t="s">
        <v>338</v>
      </c>
      <c r="B30" s="40">
        <f>'report analitico pdc'!D962</f>
        <v>13213678</v>
      </c>
      <c r="C30" s="47"/>
      <c r="D30" s="47"/>
      <c r="E30" s="48"/>
    </row>
    <row r="31" spans="1:5" ht="12.75">
      <c r="A31" s="55" t="s">
        <v>339</v>
      </c>
      <c r="B31" s="40">
        <f>'report analitico pdc'!D963</f>
        <v>22805166</v>
      </c>
      <c r="C31" s="47"/>
      <c r="D31" s="47"/>
      <c r="E31" s="48"/>
    </row>
    <row r="32" spans="1:5" ht="12.75">
      <c r="A32" s="55" t="s">
        <v>340</v>
      </c>
      <c r="B32" s="40">
        <f>'report analitico pdc'!D964</f>
        <v>605581</v>
      </c>
      <c r="C32" s="47"/>
      <c r="D32" s="47"/>
      <c r="E32" s="48"/>
    </row>
    <row r="33" spans="1:5" ht="12.75">
      <c r="A33" s="55" t="s">
        <v>341</v>
      </c>
      <c r="B33" s="40">
        <f>'report analitico pdc'!D965</f>
        <v>15279746</v>
      </c>
      <c r="C33" s="47"/>
      <c r="D33" s="47"/>
      <c r="E33" s="48"/>
    </row>
    <row r="34" spans="1:5" ht="12.75">
      <c r="A34" s="55" t="s">
        <v>342</v>
      </c>
      <c r="B34" s="40">
        <f>'report analitico pdc'!D966</f>
        <v>2036248</v>
      </c>
      <c r="C34" s="47"/>
      <c r="D34" s="47"/>
      <c r="E34" s="48"/>
    </row>
    <row r="35" spans="1:5" ht="12.75">
      <c r="A35" s="55" t="s">
        <v>343</v>
      </c>
      <c r="B35" s="40">
        <f>'report analitico pdc'!D967</f>
        <v>1178304</v>
      </c>
      <c r="C35" s="47"/>
      <c r="D35" s="47"/>
      <c r="E35" s="48"/>
    </row>
    <row r="36" spans="1:5" ht="12.75">
      <c r="A36" s="55" t="s">
        <v>344</v>
      </c>
      <c r="B36" s="40">
        <f>'report analitico pdc'!D968</f>
        <v>3621788</v>
      </c>
      <c r="C36" s="47"/>
      <c r="D36" s="47"/>
      <c r="E36" s="48"/>
    </row>
    <row r="37" spans="1:5" ht="12.75">
      <c r="A37" s="56" t="s">
        <v>345</v>
      </c>
      <c r="B37" s="40">
        <f>'report analitico pdc'!D969</f>
        <v>645376843</v>
      </c>
      <c r="C37" s="47"/>
      <c r="D37" s="47"/>
      <c r="E37" s="48"/>
    </row>
    <row r="38" spans="1:5" ht="12.75">
      <c r="A38" s="56" t="s">
        <v>346</v>
      </c>
      <c r="B38" s="40">
        <f>'report analitico pdc'!D970</f>
        <v>150674438</v>
      </c>
      <c r="C38" s="47"/>
      <c r="D38" s="47"/>
      <c r="E38" s="48"/>
    </row>
    <row r="39" spans="1:5" ht="12.75">
      <c r="A39" s="55" t="s">
        <v>347</v>
      </c>
      <c r="B39" s="40">
        <f>'report analitico pdc'!D971</f>
        <v>6586829</v>
      </c>
      <c r="C39" s="47"/>
      <c r="D39" s="47"/>
      <c r="E39" s="48"/>
    </row>
    <row r="40" spans="1:5" ht="12.75">
      <c r="A40" s="55" t="s">
        <v>348</v>
      </c>
      <c r="B40" s="40">
        <f>'report analitico pdc'!D972</f>
        <v>-1397145</v>
      </c>
      <c r="C40" s="47"/>
      <c r="D40" s="47"/>
      <c r="E40" s="48"/>
    </row>
    <row r="41" spans="1:5" ht="12.75">
      <c r="A41" s="55" t="s">
        <v>349</v>
      </c>
      <c r="B41" s="40">
        <f>'report analitico pdc'!D973</f>
        <v>32270454</v>
      </c>
      <c r="C41" s="47"/>
      <c r="D41" s="47"/>
      <c r="E41" s="48"/>
    </row>
    <row r="42" spans="1:5" ht="12.75">
      <c r="A42" s="57" t="s">
        <v>350</v>
      </c>
      <c r="B42" s="40">
        <f>'report analitico pdc'!D974</f>
        <v>-55261758</v>
      </c>
      <c r="C42" s="47"/>
      <c r="D42" s="47"/>
      <c r="E42" s="48"/>
    </row>
    <row r="43" spans="1:5" ht="12.75">
      <c r="A43" s="55" t="s">
        <v>351</v>
      </c>
      <c r="B43" s="40">
        <f>'report analitico pdc'!D975</f>
        <v>22344059</v>
      </c>
      <c r="C43" s="47"/>
      <c r="D43" s="47"/>
      <c r="E43" s="48"/>
    </row>
    <row r="44" spans="1:5" ht="12.75">
      <c r="A44" s="55" t="s">
        <v>352</v>
      </c>
      <c r="B44" s="40">
        <f>'report analitico pdc'!D976</f>
        <v>-156521585</v>
      </c>
      <c r="C44" s="47"/>
      <c r="D44" s="47"/>
      <c r="E44" s="48"/>
    </row>
    <row r="45" spans="1:5" ht="12.75">
      <c r="A45" s="55" t="s">
        <v>353</v>
      </c>
      <c r="B45" s="40">
        <f>'report analitico pdc'!D977</f>
        <v>8492992</v>
      </c>
      <c r="C45" s="47"/>
      <c r="D45" s="47"/>
      <c r="E45" s="48"/>
    </row>
    <row r="46" spans="1:5" ht="12.75">
      <c r="A46" s="55" t="s">
        <v>354</v>
      </c>
      <c r="B46" s="40">
        <f>'report analitico pdc'!D978</f>
        <v>-16067276</v>
      </c>
      <c r="C46" s="47"/>
      <c r="D46" s="47"/>
      <c r="E46" s="48"/>
    </row>
    <row r="47" spans="1:5" ht="12.75">
      <c r="A47" s="55" t="s">
        <v>355</v>
      </c>
      <c r="B47" s="40">
        <f>'report analitico pdc'!D979</f>
        <v>0</v>
      </c>
      <c r="C47" s="47"/>
      <c r="D47" s="47"/>
      <c r="E47" s="48"/>
    </row>
    <row r="48" spans="1:5" ht="12.75">
      <c r="A48" s="58" t="s">
        <v>356</v>
      </c>
      <c r="B48" s="40">
        <f>'report analitico pdc'!D980</f>
        <v>-8878992</v>
      </c>
      <c r="C48" s="47"/>
      <c r="D48" s="47"/>
      <c r="E48" s="48"/>
    </row>
    <row r="49" spans="1:5" ht="12.75">
      <c r="A49" s="59" t="s">
        <v>357</v>
      </c>
      <c r="B49" s="40">
        <f>'report analitico pdc'!D981</f>
        <v>371298</v>
      </c>
      <c r="C49" s="47"/>
      <c r="D49" s="47"/>
      <c r="E49" s="48"/>
    </row>
    <row r="50" spans="1:5" ht="12.75">
      <c r="A50" s="56" t="s">
        <v>358</v>
      </c>
      <c r="B50" s="40">
        <f>'report analitico pdc'!D982</f>
        <v>-6845217</v>
      </c>
      <c r="C50" s="49"/>
      <c r="D50" s="49"/>
      <c r="E50" s="48"/>
    </row>
    <row r="51" spans="1:5" ht="13.5" thickBot="1">
      <c r="A51" s="60" t="s">
        <v>359</v>
      </c>
      <c r="B51" s="40">
        <f>'report analitico pdc'!D983</f>
        <v>-1662477</v>
      </c>
      <c r="C51" s="50"/>
      <c r="D51" s="50"/>
      <c r="E51" s="48"/>
    </row>
    <row r="52" spans="1:5" ht="12.75">
      <c r="A52" s="41" t="s">
        <v>273</v>
      </c>
      <c r="B52" s="42" t="s">
        <v>274</v>
      </c>
      <c r="C52" s="50"/>
      <c r="D52" s="50"/>
      <c r="E52" s="48"/>
    </row>
    <row r="53" spans="1:5" ht="12.75">
      <c r="A53" s="61" t="s">
        <v>361</v>
      </c>
      <c r="B53" s="40">
        <f>'report analitico pdc'!D985</f>
        <v>83272847</v>
      </c>
      <c r="C53" s="50"/>
      <c r="D53" s="50"/>
      <c r="E53" s="48"/>
    </row>
    <row r="54" spans="1:5" ht="12.75">
      <c r="A54" s="33" t="s">
        <v>798</v>
      </c>
      <c r="B54" s="40">
        <f>'report analitico pdc'!D986</f>
        <v>0</v>
      </c>
      <c r="C54" s="50"/>
      <c r="D54" s="50"/>
      <c r="E54" s="48"/>
    </row>
    <row r="55" spans="1:5" ht="12.75">
      <c r="A55" s="61" t="s">
        <v>799</v>
      </c>
      <c r="B55" s="40">
        <f>'report analitico pdc'!D987</f>
        <v>40018555</v>
      </c>
      <c r="C55" s="50"/>
      <c r="D55" s="50"/>
      <c r="E55" s="48"/>
    </row>
    <row r="56" spans="1:5" ht="16.5" customHeight="1">
      <c r="A56" s="61" t="s">
        <v>800</v>
      </c>
      <c r="B56" s="40">
        <f>'report analitico pdc'!D988</f>
        <v>42075988</v>
      </c>
      <c r="C56" s="50"/>
      <c r="D56" s="50"/>
      <c r="E56" s="48"/>
    </row>
    <row r="57" spans="1:5" ht="12.75">
      <c r="A57" s="62" t="s">
        <v>801</v>
      </c>
      <c r="B57" s="40">
        <f>'report analitico pdc'!D989</f>
        <v>25920752</v>
      </c>
      <c r="C57" s="50"/>
      <c r="D57" s="50"/>
      <c r="E57" s="48"/>
    </row>
    <row r="58" spans="1:5" ht="12.75">
      <c r="A58" s="35" t="s">
        <v>802</v>
      </c>
      <c r="B58" s="40">
        <f>'report analitico pdc'!D990</f>
        <v>104782551</v>
      </c>
      <c r="C58" s="50"/>
      <c r="D58" s="50"/>
      <c r="E58" s="48"/>
    </row>
    <row r="59" spans="1:5" ht="12.75">
      <c r="A59" s="61" t="s">
        <v>803</v>
      </c>
      <c r="B59" s="40">
        <f>'report analitico pdc'!D991</f>
        <v>46211629</v>
      </c>
      <c r="C59" s="50"/>
      <c r="D59" s="50"/>
      <c r="E59" s="48"/>
    </row>
    <row r="60" spans="1:5" ht="12.75">
      <c r="A60" s="63" t="s">
        <v>804</v>
      </c>
      <c r="B60" s="40">
        <f>'report analitico pdc'!D992</f>
        <v>0</v>
      </c>
      <c r="C60" s="50"/>
      <c r="D60" s="50"/>
      <c r="E60" s="48"/>
    </row>
    <row r="61" spans="1:5" ht="12.75">
      <c r="A61" s="61" t="s">
        <v>805</v>
      </c>
      <c r="B61" s="40">
        <f>'report analitico pdc'!D993</f>
        <v>16860651</v>
      </c>
      <c r="C61" s="50"/>
      <c r="D61" s="50"/>
      <c r="E61" s="48"/>
    </row>
    <row r="62" spans="1:5" ht="12.75">
      <c r="A62" s="61" t="s">
        <v>806</v>
      </c>
      <c r="B62" s="40">
        <f>'report analitico pdc'!D994</f>
        <v>4651435</v>
      </c>
      <c r="C62" s="50"/>
      <c r="D62" s="50"/>
      <c r="E62" s="48"/>
    </row>
    <row r="63" spans="1:5" ht="12.75">
      <c r="A63" s="34" t="s">
        <v>807</v>
      </c>
      <c r="B63" s="40">
        <f>'report analitico pdc'!D995</f>
        <v>0</v>
      </c>
      <c r="C63" s="50"/>
      <c r="D63" s="50"/>
      <c r="E63" s="48"/>
    </row>
    <row r="64" spans="1:5" ht="12.75">
      <c r="A64" s="61" t="s">
        <v>808</v>
      </c>
      <c r="B64" s="40">
        <f>'report analitico pdc'!D996</f>
        <v>164167852</v>
      </c>
      <c r="C64" s="50"/>
      <c r="D64" s="50"/>
      <c r="E64" s="48"/>
    </row>
    <row r="65" spans="1:5" ht="12.75">
      <c r="A65" s="61" t="s">
        <v>809</v>
      </c>
      <c r="B65" s="40">
        <f>'report analitico pdc'!D997</f>
        <v>511818</v>
      </c>
      <c r="C65" s="51"/>
      <c r="D65" s="51"/>
      <c r="E65" s="48"/>
    </row>
    <row r="66" spans="1:5" ht="12.75">
      <c r="A66" s="61" t="s">
        <v>810</v>
      </c>
      <c r="B66" s="40">
        <f>'report analitico pdc'!D998</f>
        <v>25638941</v>
      </c>
      <c r="C66" s="52"/>
      <c r="D66" s="52"/>
      <c r="E66" s="48"/>
    </row>
    <row r="67" spans="1:5" ht="12.75">
      <c r="A67" s="61" t="s">
        <v>811</v>
      </c>
      <c r="B67" s="40">
        <f>'report analitico pdc'!D999</f>
        <v>23760880</v>
      </c>
      <c r="E67" s="48"/>
    </row>
    <row r="68" spans="1:2" ht="12.75">
      <c r="A68" s="61" t="s">
        <v>812</v>
      </c>
      <c r="B68" s="40">
        <f>'report analitico pdc'!D1000</f>
        <v>-22991304</v>
      </c>
    </row>
    <row r="69" spans="1:2" ht="12.75">
      <c r="A69" s="61" t="s">
        <v>813</v>
      </c>
      <c r="B69" s="40">
        <f>'report analitico pdc'!D1001</f>
        <v>-134177526</v>
      </c>
    </row>
    <row r="70" spans="1:2" ht="12.75">
      <c r="A70" s="55" t="s">
        <v>814</v>
      </c>
      <c r="B70" s="43">
        <f>'report analitico pdc'!D958-'report analitico pdc'!D185</f>
        <v>40541896</v>
      </c>
    </row>
    <row r="71" spans="1:2" ht="12.75">
      <c r="A71" s="64" t="s">
        <v>815</v>
      </c>
      <c r="B71" s="43">
        <f>'report analitico pdc'!D185</f>
        <v>6112386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/>
  <dimension ref="A1:F1003"/>
  <sheetViews>
    <sheetView tabSelected="1" workbookViewId="0" topLeftCell="A1">
      <pane xSplit="3" ySplit="1" topLeftCell="D95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983" sqref="D983"/>
    </sheetView>
  </sheetViews>
  <sheetFormatPr defaultColWidth="9.140625" defaultRowHeight="12.75"/>
  <cols>
    <col min="1" max="1" width="9.28125" style="0" bestFit="1" customWidth="1"/>
    <col min="2" max="2" width="11.421875" style="0" customWidth="1"/>
    <col min="3" max="3" width="76.00390625" style="0" customWidth="1"/>
    <col min="4" max="4" width="12.140625" style="69" customWidth="1"/>
  </cols>
  <sheetData>
    <row r="1" spans="1:4" ht="31.5">
      <c r="A1" s="1" t="s">
        <v>738</v>
      </c>
      <c r="B1" s="1" t="s">
        <v>362</v>
      </c>
      <c r="C1" s="1" t="s">
        <v>363</v>
      </c>
      <c r="D1" s="75" t="s">
        <v>858</v>
      </c>
    </row>
    <row r="2" spans="1:4" ht="25.5">
      <c r="A2" s="76" t="s">
        <v>739</v>
      </c>
      <c r="B2" s="1"/>
      <c r="C2" s="1"/>
      <c r="D2" s="77"/>
    </row>
    <row r="3" spans="1:4" ht="25.5">
      <c r="A3" s="3">
        <v>20</v>
      </c>
      <c r="B3" s="4" t="s">
        <v>364</v>
      </c>
      <c r="C3" s="3" t="s">
        <v>365</v>
      </c>
      <c r="D3" s="84">
        <f>D5+D20+D26+D33+D36+D41+D49+D54+D57+D60+D65+D72+D77+D82</f>
        <v>73739128</v>
      </c>
    </row>
    <row r="4" spans="1:4" ht="25.5">
      <c r="A4" s="3" t="s">
        <v>740</v>
      </c>
      <c r="B4" s="4" t="s">
        <v>366</v>
      </c>
      <c r="C4" s="4" t="s">
        <v>367</v>
      </c>
      <c r="D4" s="85">
        <f>D3+D99</f>
        <v>74259656</v>
      </c>
    </row>
    <row r="5" spans="1:4" ht="12.75">
      <c r="A5" s="65" t="s">
        <v>741</v>
      </c>
      <c r="B5" s="4" t="s">
        <v>368</v>
      </c>
      <c r="C5" s="4" t="s">
        <v>369</v>
      </c>
      <c r="D5" s="85">
        <f>SUM(D6:D10)-SUM(D11:D15)+D16-D17+D18+D19</f>
        <v>42075988</v>
      </c>
    </row>
    <row r="6" spans="1:4" ht="12.75">
      <c r="A6" s="65" t="s">
        <v>741</v>
      </c>
      <c r="B6" s="5">
        <v>3100102</v>
      </c>
      <c r="C6" s="38" t="s">
        <v>370</v>
      </c>
      <c r="D6" s="90">
        <v>394019</v>
      </c>
    </row>
    <row r="7" spans="1:4" ht="12.75">
      <c r="A7" s="65" t="s">
        <v>741</v>
      </c>
      <c r="B7" s="5">
        <v>3100116</v>
      </c>
      <c r="C7" s="38" t="s">
        <v>824</v>
      </c>
      <c r="D7" s="90">
        <v>7294740</v>
      </c>
    </row>
    <row r="8" spans="1:4" ht="12.75">
      <c r="A8" s="65" t="s">
        <v>741</v>
      </c>
      <c r="B8" s="5">
        <v>3100117</v>
      </c>
      <c r="C8" s="38" t="s">
        <v>140</v>
      </c>
      <c r="D8" s="90">
        <v>8466477</v>
      </c>
    </row>
    <row r="9" spans="1:4" ht="12.75">
      <c r="A9" s="65" t="s">
        <v>741</v>
      </c>
      <c r="B9" s="5">
        <v>3100118</v>
      </c>
      <c r="C9" s="5" t="s">
        <v>371</v>
      </c>
      <c r="D9" s="90">
        <v>16902387</v>
      </c>
    </row>
    <row r="10" spans="1:4" ht="12.75">
      <c r="A10" s="65" t="s">
        <v>741</v>
      </c>
      <c r="B10" s="5">
        <v>3100139</v>
      </c>
      <c r="C10" s="38" t="s">
        <v>816</v>
      </c>
      <c r="D10" s="90">
        <v>0</v>
      </c>
    </row>
    <row r="11" spans="1:4" ht="12.75">
      <c r="A11" s="65" t="s">
        <v>742</v>
      </c>
      <c r="B11" s="5">
        <v>4800102</v>
      </c>
      <c r="C11" s="5" t="s">
        <v>372</v>
      </c>
      <c r="D11" s="90">
        <v>0</v>
      </c>
    </row>
    <row r="12" spans="1:4" ht="12.75">
      <c r="A12" s="65" t="s">
        <v>742</v>
      </c>
      <c r="B12" s="5">
        <v>4800116</v>
      </c>
      <c r="C12" s="38" t="s">
        <v>825</v>
      </c>
      <c r="D12" s="90">
        <v>0</v>
      </c>
    </row>
    <row r="13" spans="1:4" ht="12.75">
      <c r="A13" s="65" t="s">
        <v>742</v>
      </c>
      <c r="B13" s="5">
        <v>4800117</v>
      </c>
      <c r="C13" s="5" t="s">
        <v>817</v>
      </c>
      <c r="D13" s="90">
        <v>0</v>
      </c>
    </row>
    <row r="14" spans="1:4" ht="12.75">
      <c r="A14" s="65" t="s">
        <v>742</v>
      </c>
      <c r="B14" s="5">
        <v>4800118</v>
      </c>
      <c r="C14" s="5" t="s">
        <v>373</v>
      </c>
      <c r="D14" s="90">
        <v>0</v>
      </c>
    </row>
    <row r="15" spans="1:4" ht="12.75">
      <c r="A15" s="65" t="s">
        <v>742</v>
      </c>
      <c r="B15" s="5">
        <v>4800120</v>
      </c>
      <c r="C15" s="38" t="s">
        <v>818</v>
      </c>
      <c r="D15" s="90">
        <v>0</v>
      </c>
    </row>
    <row r="16" spans="1:4" ht="12.75">
      <c r="A16" s="66" t="s">
        <v>741</v>
      </c>
      <c r="B16" s="5">
        <v>3100142</v>
      </c>
      <c r="C16" s="38" t="s">
        <v>819</v>
      </c>
      <c r="D16" s="90">
        <v>0</v>
      </c>
    </row>
    <row r="17" spans="1:4" ht="12.75">
      <c r="A17" s="65" t="s">
        <v>742</v>
      </c>
      <c r="B17" s="5">
        <v>4800123</v>
      </c>
      <c r="C17" s="38" t="s">
        <v>820</v>
      </c>
      <c r="D17" s="90">
        <v>0</v>
      </c>
    </row>
    <row r="18" spans="1:4" ht="12.75">
      <c r="A18" s="65" t="s">
        <v>741</v>
      </c>
      <c r="B18" s="5">
        <v>3100147</v>
      </c>
      <c r="C18" s="5" t="s">
        <v>374</v>
      </c>
      <c r="D18" s="90">
        <v>0</v>
      </c>
    </row>
    <row r="19" spans="1:4" ht="12.75">
      <c r="A19" s="65" t="s">
        <v>741</v>
      </c>
      <c r="B19" s="5">
        <v>3100148</v>
      </c>
      <c r="C19" s="5" t="s">
        <v>375</v>
      </c>
      <c r="D19" s="90">
        <v>9018365</v>
      </c>
    </row>
    <row r="20" spans="1:4" ht="12.75">
      <c r="A20" s="65" t="s">
        <v>741</v>
      </c>
      <c r="B20" s="4" t="s">
        <v>376</v>
      </c>
      <c r="C20" s="4" t="s">
        <v>377</v>
      </c>
      <c r="D20" s="85">
        <f>SUM(D21:D23)-SUM(D24:D25)</f>
        <v>727652</v>
      </c>
    </row>
    <row r="21" spans="1:4" ht="12.75">
      <c r="A21" s="65" t="s">
        <v>741</v>
      </c>
      <c r="B21" s="5">
        <v>3100103</v>
      </c>
      <c r="C21" s="5" t="s">
        <v>821</v>
      </c>
      <c r="D21" s="90">
        <v>10673</v>
      </c>
    </row>
    <row r="22" spans="1:4" ht="12.75">
      <c r="A22" s="65" t="s">
        <v>741</v>
      </c>
      <c r="B22" s="5">
        <v>3100119</v>
      </c>
      <c r="C22" s="5" t="s">
        <v>378</v>
      </c>
      <c r="D22" s="90">
        <v>83294</v>
      </c>
    </row>
    <row r="23" spans="1:4" ht="12.75">
      <c r="A23" s="65" t="s">
        <v>741</v>
      </c>
      <c r="B23" s="5">
        <v>3100146</v>
      </c>
      <c r="C23" s="5" t="s">
        <v>379</v>
      </c>
      <c r="D23" s="90">
        <v>633685</v>
      </c>
    </row>
    <row r="24" spans="1:4" ht="12.75">
      <c r="A24" s="65" t="s">
        <v>742</v>
      </c>
      <c r="B24" s="5">
        <v>4800103</v>
      </c>
      <c r="C24" s="5" t="s">
        <v>822</v>
      </c>
      <c r="D24" s="90">
        <v>0</v>
      </c>
    </row>
    <row r="25" spans="1:4" ht="12.75">
      <c r="A25" s="65" t="s">
        <v>742</v>
      </c>
      <c r="B25" s="5">
        <v>4800119</v>
      </c>
      <c r="C25" s="5" t="s">
        <v>380</v>
      </c>
      <c r="D25" s="90">
        <v>0</v>
      </c>
    </row>
    <row r="26" spans="1:4" ht="12.75">
      <c r="A26" s="65" t="s">
        <v>741</v>
      </c>
      <c r="B26" s="4" t="s">
        <v>381</v>
      </c>
      <c r="C26" s="4" t="s">
        <v>382</v>
      </c>
      <c r="D26" s="85">
        <f>SUM(D27:D29)-SUM(D30:D32)</f>
        <v>1832062</v>
      </c>
    </row>
    <row r="27" spans="1:4" ht="12.75">
      <c r="A27" s="65" t="s">
        <v>741</v>
      </c>
      <c r="B27" s="5">
        <v>3100104</v>
      </c>
      <c r="C27" s="5" t="s">
        <v>383</v>
      </c>
      <c r="D27" s="90">
        <v>0</v>
      </c>
    </row>
    <row r="28" spans="1:4" ht="12.75">
      <c r="A28" s="65" t="s">
        <v>741</v>
      </c>
      <c r="B28" s="5">
        <v>3100105</v>
      </c>
      <c r="C28" s="5" t="s">
        <v>384</v>
      </c>
      <c r="D28" s="90">
        <v>1808097</v>
      </c>
    </row>
    <row r="29" spans="1:4" ht="12.75">
      <c r="A29" s="65" t="s">
        <v>741</v>
      </c>
      <c r="B29" s="5">
        <v>3100106</v>
      </c>
      <c r="C29" s="5" t="s">
        <v>385</v>
      </c>
      <c r="D29" s="90">
        <v>23965</v>
      </c>
    </row>
    <row r="30" spans="1:4" ht="12.75">
      <c r="A30" s="65" t="s">
        <v>742</v>
      </c>
      <c r="B30" s="5">
        <v>4800104</v>
      </c>
      <c r="C30" s="5" t="s">
        <v>383</v>
      </c>
      <c r="D30" s="90">
        <v>0</v>
      </c>
    </row>
    <row r="31" spans="1:4" ht="12.75">
      <c r="A31" s="65" t="s">
        <v>742</v>
      </c>
      <c r="B31" s="5">
        <v>4800105</v>
      </c>
      <c r="C31" s="5" t="s">
        <v>384</v>
      </c>
      <c r="D31" s="90">
        <v>0</v>
      </c>
    </row>
    <row r="32" spans="1:4" ht="12.75">
      <c r="A32" s="65" t="s">
        <v>742</v>
      </c>
      <c r="B32" s="5">
        <v>4800106</v>
      </c>
      <c r="C32" s="5" t="s">
        <v>385</v>
      </c>
      <c r="D32" s="90">
        <v>0</v>
      </c>
    </row>
    <row r="33" spans="1:4" ht="12.75">
      <c r="A33" s="65" t="s">
        <v>741</v>
      </c>
      <c r="B33" s="4" t="s">
        <v>386</v>
      </c>
      <c r="C33" s="4" t="s">
        <v>387</v>
      </c>
      <c r="D33" s="85">
        <f>D34-D35</f>
        <v>6529400</v>
      </c>
    </row>
    <row r="34" spans="1:4" ht="12.75">
      <c r="A34" s="65" t="s">
        <v>741</v>
      </c>
      <c r="B34" s="5">
        <v>3100107</v>
      </c>
      <c r="C34" s="5" t="s">
        <v>388</v>
      </c>
      <c r="D34" s="90">
        <v>6529400</v>
      </c>
    </row>
    <row r="35" spans="1:4" ht="12.75">
      <c r="A35" s="65" t="s">
        <v>742</v>
      </c>
      <c r="B35" s="5">
        <v>4800107</v>
      </c>
      <c r="C35" s="5" t="s">
        <v>389</v>
      </c>
      <c r="D35" s="90">
        <v>0</v>
      </c>
    </row>
    <row r="36" spans="1:4" ht="12.75">
      <c r="A36" s="65" t="s">
        <v>741</v>
      </c>
      <c r="B36" s="4" t="s">
        <v>390</v>
      </c>
      <c r="C36" s="4" t="s">
        <v>391</v>
      </c>
      <c r="D36" s="85">
        <f>SUM(D37:D38)-SUM(D39:D40)</f>
        <v>683892</v>
      </c>
    </row>
    <row r="37" spans="1:4" ht="12.75">
      <c r="A37" s="65" t="s">
        <v>741</v>
      </c>
      <c r="B37" s="5">
        <v>3100108</v>
      </c>
      <c r="C37" s="5" t="s">
        <v>392</v>
      </c>
      <c r="D37" s="90">
        <v>23312</v>
      </c>
    </row>
    <row r="38" spans="1:4" ht="12.75">
      <c r="A38" s="65" t="s">
        <v>741</v>
      </c>
      <c r="B38" s="5">
        <v>3100109</v>
      </c>
      <c r="C38" s="5" t="s">
        <v>393</v>
      </c>
      <c r="D38" s="90">
        <v>660580</v>
      </c>
    </row>
    <row r="39" spans="1:4" ht="12.75">
      <c r="A39" s="65" t="s">
        <v>742</v>
      </c>
      <c r="B39" s="5">
        <v>4800108</v>
      </c>
      <c r="C39" s="5" t="s">
        <v>392</v>
      </c>
      <c r="D39" s="90">
        <v>0</v>
      </c>
    </row>
    <row r="40" spans="1:4" ht="12.75">
      <c r="A40" s="65" t="s">
        <v>742</v>
      </c>
      <c r="B40" s="5">
        <v>4800109</v>
      </c>
      <c r="C40" s="5" t="s">
        <v>393</v>
      </c>
      <c r="D40" s="90">
        <v>0</v>
      </c>
    </row>
    <row r="41" spans="1:4" ht="12.75">
      <c r="A41" s="65" t="s">
        <v>741</v>
      </c>
      <c r="B41" s="4" t="s">
        <v>394</v>
      </c>
      <c r="C41" s="4" t="s">
        <v>395</v>
      </c>
      <c r="D41" s="85">
        <f>SUM(D42:D43)-SUM(D44:D45)+D46+D47-D48</f>
        <v>11476051</v>
      </c>
    </row>
    <row r="42" spans="1:4" ht="12.75">
      <c r="A42" s="65" t="s">
        <v>741</v>
      </c>
      <c r="B42" s="5">
        <v>3100110</v>
      </c>
      <c r="C42" s="5" t="s">
        <v>396</v>
      </c>
      <c r="D42" s="90">
        <v>6036455</v>
      </c>
    </row>
    <row r="43" spans="1:4" ht="12.75">
      <c r="A43" s="65" t="s">
        <v>741</v>
      </c>
      <c r="B43" s="5">
        <v>3100111</v>
      </c>
      <c r="C43" s="5" t="s">
        <v>397</v>
      </c>
      <c r="D43" s="90">
        <v>5439596</v>
      </c>
    </row>
    <row r="44" spans="1:4" ht="12.75">
      <c r="A44" s="65" t="s">
        <v>742</v>
      </c>
      <c r="B44" s="5">
        <v>4800110</v>
      </c>
      <c r="C44" s="5" t="s">
        <v>396</v>
      </c>
      <c r="D44" s="90">
        <v>0</v>
      </c>
    </row>
    <row r="45" spans="1:4" ht="12.75">
      <c r="A45" s="65" t="s">
        <v>742</v>
      </c>
      <c r="B45" s="5">
        <v>4800111</v>
      </c>
      <c r="C45" s="5" t="s">
        <v>397</v>
      </c>
      <c r="D45" s="90">
        <v>0</v>
      </c>
    </row>
    <row r="46" spans="1:4" ht="12.75">
      <c r="A46" s="65" t="s">
        <v>741</v>
      </c>
      <c r="B46" s="5">
        <v>3100143</v>
      </c>
      <c r="C46" s="5" t="s">
        <v>398</v>
      </c>
      <c r="D46" s="90">
        <v>0</v>
      </c>
    </row>
    <row r="47" spans="1:4" ht="12.75">
      <c r="A47" s="65" t="s">
        <v>741</v>
      </c>
      <c r="B47" s="5">
        <v>3100144</v>
      </c>
      <c r="C47" s="5" t="s">
        <v>399</v>
      </c>
      <c r="D47" s="90">
        <v>0</v>
      </c>
    </row>
    <row r="48" spans="1:4" ht="12.75">
      <c r="A48" s="65" t="s">
        <v>742</v>
      </c>
      <c r="B48" s="5">
        <v>4800124</v>
      </c>
      <c r="C48" s="5" t="s">
        <v>398</v>
      </c>
      <c r="D48" s="90">
        <v>0</v>
      </c>
    </row>
    <row r="49" spans="1:4" ht="12.75">
      <c r="A49" s="65" t="s">
        <v>741</v>
      </c>
      <c r="B49" s="4" t="s">
        <v>400</v>
      </c>
      <c r="C49" s="4" t="s">
        <v>401</v>
      </c>
      <c r="D49" s="85">
        <f>SUM(D50:D51)-SUM(D52:D53)</f>
        <v>6941587</v>
      </c>
    </row>
    <row r="50" spans="1:4" ht="12.75">
      <c r="A50" s="65" t="s">
        <v>741</v>
      </c>
      <c r="B50" s="5">
        <v>3100112</v>
      </c>
      <c r="C50" s="5" t="s">
        <v>402</v>
      </c>
      <c r="D50" s="90">
        <v>4875919</v>
      </c>
    </row>
    <row r="51" spans="1:4" ht="12.75">
      <c r="A51" s="65" t="s">
        <v>741</v>
      </c>
      <c r="B51" s="5">
        <v>3100113</v>
      </c>
      <c r="C51" s="5" t="s">
        <v>403</v>
      </c>
      <c r="D51" s="90">
        <v>2065668</v>
      </c>
    </row>
    <row r="52" spans="1:4" ht="12.75">
      <c r="A52" s="65" t="s">
        <v>742</v>
      </c>
      <c r="B52" s="5">
        <v>4800112</v>
      </c>
      <c r="C52" s="5" t="s">
        <v>402</v>
      </c>
      <c r="D52" s="90">
        <v>0</v>
      </c>
    </row>
    <row r="53" spans="1:4" ht="12.75">
      <c r="A53" s="65" t="s">
        <v>742</v>
      </c>
      <c r="B53" s="5">
        <v>4800113</v>
      </c>
      <c r="C53" s="5" t="s">
        <v>403</v>
      </c>
      <c r="D53" s="90">
        <v>0</v>
      </c>
    </row>
    <row r="54" spans="1:4" ht="12.75">
      <c r="A54" s="65" t="s">
        <v>741</v>
      </c>
      <c r="B54" s="4" t="s">
        <v>404</v>
      </c>
      <c r="C54" s="4" t="s">
        <v>405</v>
      </c>
      <c r="D54" s="85">
        <f>D55-D56</f>
        <v>6473</v>
      </c>
    </row>
    <row r="55" spans="1:4" ht="12.75">
      <c r="A55" s="65" t="s">
        <v>741</v>
      </c>
      <c r="B55" s="5">
        <v>3100114</v>
      </c>
      <c r="C55" s="5" t="s">
        <v>406</v>
      </c>
      <c r="D55" s="90">
        <v>6473</v>
      </c>
    </row>
    <row r="56" spans="1:4" ht="12.75">
      <c r="A56" s="65" t="s">
        <v>742</v>
      </c>
      <c r="B56" s="5">
        <v>4800114</v>
      </c>
      <c r="C56" s="5" t="s">
        <v>406</v>
      </c>
      <c r="D56" s="90">
        <v>0</v>
      </c>
    </row>
    <row r="57" spans="1:4" ht="12.75">
      <c r="A57" s="65" t="s">
        <v>741</v>
      </c>
      <c r="B57" s="4" t="s">
        <v>407</v>
      </c>
      <c r="C57" s="4" t="s">
        <v>408</v>
      </c>
      <c r="D57" s="85">
        <f>D58-D59</f>
        <v>8550</v>
      </c>
    </row>
    <row r="58" spans="1:4" ht="12.75">
      <c r="A58" s="65" t="s">
        <v>741</v>
      </c>
      <c r="B58" s="5">
        <v>3100115</v>
      </c>
      <c r="C58" s="5" t="s">
        <v>409</v>
      </c>
      <c r="D58" s="90">
        <v>8550</v>
      </c>
    </row>
    <row r="59" spans="1:4" ht="12.75">
      <c r="A59" s="65" t="s">
        <v>742</v>
      </c>
      <c r="B59" s="5">
        <v>4800115</v>
      </c>
      <c r="C59" s="5" t="s">
        <v>410</v>
      </c>
      <c r="D59" s="90">
        <v>0</v>
      </c>
    </row>
    <row r="60" spans="1:4" ht="12.75">
      <c r="A60" s="65" t="s">
        <v>741</v>
      </c>
      <c r="B60" s="4" t="s">
        <v>411</v>
      </c>
      <c r="C60" s="4" t="s">
        <v>412</v>
      </c>
      <c r="D60" s="85">
        <f>SUM(D61:D62)-SUM(D63:D64)</f>
        <v>775477</v>
      </c>
    </row>
    <row r="61" spans="1:4" ht="12.75">
      <c r="A61" s="65" t="s">
        <v>741</v>
      </c>
      <c r="B61" s="5">
        <v>3100130</v>
      </c>
      <c r="C61" s="5" t="s">
        <v>413</v>
      </c>
      <c r="D61" s="90">
        <v>775477</v>
      </c>
    </row>
    <row r="62" spans="1:4" ht="12.75">
      <c r="A62" s="65" t="s">
        <v>741</v>
      </c>
      <c r="B62" s="5">
        <v>3100131</v>
      </c>
      <c r="C62" s="5" t="s">
        <v>414</v>
      </c>
      <c r="D62" s="90">
        <v>0</v>
      </c>
    </row>
    <row r="63" spans="1:4" ht="12.75">
      <c r="A63" s="65" t="s">
        <v>742</v>
      </c>
      <c r="B63" s="5">
        <v>4800230</v>
      </c>
      <c r="C63" s="5" t="s">
        <v>413</v>
      </c>
      <c r="D63" s="90">
        <v>0</v>
      </c>
    </row>
    <row r="64" spans="1:4" ht="12.75">
      <c r="A64" s="65" t="s">
        <v>742</v>
      </c>
      <c r="B64" s="5">
        <v>4800231</v>
      </c>
      <c r="C64" s="5" t="s">
        <v>414</v>
      </c>
      <c r="D64" s="90">
        <v>0</v>
      </c>
    </row>
    <row r="65" spans="1:4" ht="12.75">
      <c r="A65" s="65" t="s">
        <v>741</v>
      </c>
      <c r="B65" s="4" t="s">
        <v>415</v>
      </c>
      <c r="C65" s="4" t="s">
        <v>416</v>
      </c>
      <c r="D65" s="85">
        <f>SUM(D66:D68)-SUM(D69:D71)</f>
        <v>357735</v>
      </c>
    </row>
    <row r="66" spans="1:4" ht="12.75">
      <c r="A66" s="65" t="s">
        <v>741</v>
      </c>
      <c r="B66" s="5">
        <v>3100132</v>
      </c>
      <c r="C66" s="5" t="s">
        <v>417</v>
      </c>
      <c r="D66" s="90">
        <v>10412</v>
      </c>
    </row>
    <row r="67" spans="1:4" ht="12.75">
      <c r="A67" s="65" t="s">
        <v>741</v>
      </c>
      <c r="B67" s="5">
        <v>3100133</v>
      </c>
      <c r="C67" s="5" t="s">
        <v>418</v>
      </c>
      <c r="D67" s="90">
        <v>43552</v>
      </c>
    </row>
    <row r="68" spans="1:4" ht="12.75">
      <c r="A68" s="65" t="s">
        <v>741</v>
      </c>
      <c r="B68" s="5">
        <v>3100134</v>
      </c>
      <c r="C68" s="5" t="s">
        <v>419</v>
      </c>
      <c r="D68" s="90">
        <v>303771</v>
      </c>
    </row>
    <row r="69" spans="1:4" ht="12.75">
      <c r="A69" s="65" t="s">
        <v>742</v>
      </c>
      <c r="B69" s="5">
        <v>4800232</v>
      </c>
      <c r="C69" s="5" t="s">
        <v>417</v>
      </c>
      <c r="D69" s="90">
        <v>0</v>
      </c>
    </row>
    <row r="70" spans="1:4" ht="12.75">
      <c r="A70" s="65" t="s">
        <v>742</v>
      </c>
      <c r="B70" s="5">
        <v>4800233</v>
      </c>
      <c r="C70" s="5" t="s">
        <v>420</v>
      </c>
      <c r="D70" s="90">
        <v>0</v>
      </c>
    </row>
    <row r="71" spans="1:4" ht="12.75">
      <c r="A71" s="65" t="s">
        <v>742</v>
      </c>
      <c r="B71" s="5">
        <v>4800234</v>
      </c>
      <c r="C71" s="5" t="s">
        <v>419</v>
      </c>
      <c r="D71" s="90">
        <v>0</v>
      </c>
    </row>
    <row r="72" spans="1:4" ht="12.75">
      <c r="A72" s="65" t="s">
        <v>741</v>
      </c>
      <c r="B72" s="4" t="s">
        <v>421</v>
      </c>
      <c r="C72" s="4" t="s">
        <v>422</v>
      </c>
      <c r="D72" s="85">
        <f>SUM(D73:D74)-SUM(D75:D76)</f>
        <v>1484487</v>
      </c>
    </row>
    <row r="73" spans="1:4" ht="12.75">
      <c r="A73" s="65" t="s">
        <v>741</v>
      </c>
      <c r="B73" s="5">
        <v>3100135</v>
      </c>
      <c r="C73" s="5" t="s">
        <v>423</v>
      </c>
      <c r="D73" s="90">
        <v>996401</v>
      </c>
    </row>
    <row r="74" spans="1:4" ht="12.75">
      <c r="A74" s="65" t="s">
        <v>741</v>
      </c>
      <c r="B74" s="5">
        <v>3100136</v>
      </c>
      <c r="C74" s="5" t="s">
        <v>424</v>
      </c>
      <c r="D74" s="90">
        <v>488086</v>
      </c>
    </row>
    <row r="75" spans="1:4" ht="12.75">
      <c r="A75" s="65" t="s">
        <v>742</v>
      </c>
      <c r="B75" s="5">
        <v>4800235</v>
      </c>
      <c r="C75" s="5" t="s">
        <v>425</v>
      </c>
      <c r="D75" s="90">
        <v>0</v>
      </c>
    </row>
    <row r="76" spans="1:4" ht="12.75">
      <c r="A76" s="65" t="s">
        <v>742</v>
      </c>
      <c r="B76" s="5">
        <v>4800236</v>
      </c>
      <c r="C76" s="5" t="s">
        <v>424</v>
      </c>
      <c r="D76" s="90">
        <v>0</v>
      </c>
    </row>
    <row r="77" spans="1:4" ht="12.75">
      <c r="A77" s="65" t="s">
        <v>741</v>
      </c>
      <c r="B77" s="4" t="s">
        <v>426</v>
      </c>
      <c r="C77" s="4" t="s">
        <v>427</v>
      </c>
      <c r="D77" s="85">
        <f>SUM(D78:D79)-SUM(D80:D81)</f>
        <v>839774</v>
      </c>
    </row>
    <row r="78" spans="1:4" ht="12.75">
      <c r="A78" s="65" t="s">
        <v>741</v>
      </c>
      <c r="B78" s="5">
        <v>3101070</v>
      </c>
      <c r="C78" s="5" t="s">
        <v>428</v>
      </c>
      <c r="D78" s="90">
        <v>389794</v>
      </c>
    </row>
    <row r="79" spans="1:4" ht="12.75">
      <c r="A79" s="65" t="s">
        <v>741</v>
      </c>
      <c r="B79" s="5">
        <v>3100137</v>
      </c>
      <c r="C79" s="5" t="s">
        <v>429</v>
      </c>
      <c r="D79" s="90">
        <v>449980</v>
      </c>
    </row>
    <row r="80" spans="1:4" ht="12.75">
      <c r="A80" s="65" t="s">
        <v>742</v>
      </c>
      <c r="B80" s="5">
        <v>4800237</v>
      </c>
      <c r="C80" s="5" t="s">
        <v>429</v>
      </c>
      <c r="D80" s="90">
        <v>0</v>
      </c>
    </row>
    <row r="81" spans="1:4" ht="12.75">
      <c r="A81" s="65" t="s">
        <v>742</v>
      </c>
      <c r="B81" s="5">
        <v>4800470</v>
      </c>
      <c r="C81" s="5" t="s">
        <v>428</v>
      </c>
      <c r="D81" s="90">
        <v>0</v>
      </c>
    </row>
    <row r="82" spans="1:4" ht="12.75">
      <c r="A82" s="65" t="s">
        <v>741</v>
      </c>
      <c r="B82" s="4" t="s">
        <v>430</v>
      </c>
      <c r="C82" s="4" t="s">
        <v>431</v>
      </c>
      <c r="D82" s="85">
        <f>D83-D84+D85</f>
        <v>0</v>
      </c>
    </row>
    <row r="83" spans="1:4" ht="12.75">
      <c r="A83" s="65" t="s">
        <v>741</v>
      </c>
      <c r="B83" s="5">
        <v>3100138</v>
      </c>
      <c r="C83" s="5" t="s">
        <v>432</v>
      </c>
      <c r="D83" s="90">
        <v>0</v>
      </c>
    </row>
    <row r="84" spans="1:4" ht="12.75">
      <c r="A84" s="65" t="s">
        <v>742</v>
      </c>
      <c r="B84" s="5">
        <v>4800238</v>
      </c>
      <c r="C84" s="5" t="s">
        <v>432</v>
      </c>
      <c r="D84" s="90">
        <v>0</v>
      </c>
    </row>
    <row r="85" spans="1:4" ht="12.75">
      <c r="A85" s="65" t="s">
        <v>741</v>
      </c>
      <c r="B85" s="5">
        <v>3100145</v>
      </c>
      <c r="C85" s="5" t="s">
        <v>433</v>
      </c>
      <c r="D85" s="90">
        <v>0</v>
      </c>
    </row>
    <row r="86" spans="1:4" ht="25.5">
      <c r="A86" s="3">
        <v>21</v>
      </c>
      <c r="B86" s="4" t="s">
        <v>434</v>
      </c>
      <c r="C86" s="3" t="s">
        <v>435</v>
      </c>
      <c r="D86" s="85">
        <f>D87+D99</f>
        <v>8355415</v>
      </c>
    </row>
    <row r="87" spans="1:4" ht="25.5">
      <c r="A87" s="3" t="s">
        <v>740</v>
      </c>
      <c r="B87" s="4" t="s">
        <v>436</v>
      </c>
      <c r="C87" s="4" t="s">
        <v>437</v>
      </c>
      <c r="D87" s="85">
        <f>D88+D90+D93+D95</f>
        <v>7834887</v>
      </c>
    </row>
    <row r="88" spans="1:4" ht="12.75">
      <c r="A88" s="65" t="s">
        <v>741</v>
      </c>
      <c r="B88" s="4" t="s">
        <v>438</v>
      </c>
      <c r="C88" s="4" t="s">
        <v>439</v>
      </c>
      <c r="D88" s="85">
        <f>D89</f>
        <v>1246257</v>
      </c>
    </row>
    <row r="89" spans="1:4" ht="12.75">
      <c r="A89" s="65" t="s">
        <v>741</v>
      </c>
      <c r="B89" s="5">
        <v>3100201</v>
      </c>
      <c r="C89" s="5" t="s">
        <v>440</v>
      </c>
      <c r="D89" s="90">
        <v>1246257</v>
      </c>
    </row>
    <row r="90" spans="1:4" ht="12.75">
      <c r="A90" s="65" t="s">
        <v>741</v>
      </c>
      <c r="B90" s="4" t="s">
        <v>441</v>
      </c>
      <c r="C90" s="4" t="s">
        <v>442</v>
      </c>
      <c r="D90" s="85">
        <f>SUM(D91:D92)</f>
        <v>1074894</v>
      </c>
    </row>
    <row r="91" spans="1:4" ht="12.75">
      <c r="A91" s="65" t="s">
        <v>741</v>
      </c>
      <c r="B91" s="5">
        <v>3100205</v>
      </c>
      <c r="C91" s="5" t="s">
        <v>443</v>
      </c>
      <c r="D91" s="90">
        <v>554831</v>
      </c>
    </row>
    <row r="92" spans="1:4" ht="12.75">
      <c r="A92" s="65" t="s">
        <v>741</v>
      </c>
      <c r="B92" s="5">
        <v>3100206</v>
      </c>
      <c r="C92" s="5" t="s">
        <v>444</v>
      </c>
      <c r="D92" s="90">
        <v>520063</v>
      </c>
    </row>
    <row r="93" spans="1:4" ht="12.75">
      <c r="A93" s="65" t="s">
        <v>741</v>
      </c>
      <c r="B93" s="4" t="s">
        <v>445</v>
      </c>
      <c r="C93" s="4" t="s">
        <v>446</v>
      </c>
      <c r="D93" s="85">
        <f>D94</f>
        <v>4868628</v>
      </c>
    </row>
    <row r="94" spans="1:4" ht="12.75">
      <c r="A94" s="65" t="s">
        <v>741</v>
      </c>
      <c r="B94" s="5">
        <v>3100203</v>
      </c>
      <c r="C94" s="5" t="s">
        <v>447</v>
      </c>
      <c r="D94" s="90">
        <v>4868628</v>
      </c>
    </row>
    <row r="95" spans="1:4" ht="12.75">
      <c r="A95" s="65" t="s">
        <v>741</v>
      </c>
      <c r="B95" s="4" t="s">
        <v>448</v>
      </c>
      <c r="C95" s="4" t="s">
        <v>449</v>
      </c>
      <c r="D95" s="85">
        <f>SUM(D96:D98)</f>
        <v>645108</v>
      </c>
    </row>
    <row r="96" spans="1:4" ht="12.75">
      <c r="A96" s="65" t="s">
        <v>741</v>
      </c>
      <c r="B96" s="5">
        <v>3100204</v>
      </c>
      <c r="C96" s="5" t="s">
        <v>450</v>
      </c>
      <c r="D96" s="90">
        <v>345035</v>
      </c>
    </row>
    <row r="97" spans="1:4" ht="12.75">
      <c r="A97" s="65" t="s">
        <v>741</v>
      </c>
      <c r="B97" s="5">
        <v>3100207</v>
      </c>
      <c r="C97" s="5" t="s">
        <v>451</v>
      </c>
      <c r="D97" s="90">
        <v>300073</v>
      </c>
    </row>
    <row r="98" spans="1:4" ht="12.75">
      <c r="A98" s="65" t="s">
        <v>741</v>
      </c>
      <c r="B98" s="5">
        <v>3100208</v>
      </c>
      <c r="C98" s="5" t="s">
        <v>452</v>
      </c>
      <c r="D98" s="90">
        <v>0</v>
      </c>
    </row>
    <row r="99" spans="1:4" ht="25.5">
      <c r="A99" s="3" t="s">
        <v>740</v>
      </c>
      <c r="B99" s="4" t="s">
        <v>453</v>
      </c>
      <c r="C99" s="4" t="s">
        <v>454</v>
      </c>
      <c r="D99" s="85">
        <f>D100+D103+D106+D109</f>
        <v>520528</v>
      </c>
    </row>
    <row r="100" spans="1:4" ht="12.75">
      <c r="A100" s="65" t="s">
        <v>741</v>
      </c>
      <c r="B100" s="4" t="s">
        <v>455</v>
      </c>
      <c r="C100" s="4" t="s">
        <v>456</v>
      </c>
      <c r="D100" s="85">
        <f>D101-D102</f>
        <v>340554</v>
      </c>
    </row>
    <row r="101" spans="1:4" ht="12.75">
      <c r="A101" s="65" t="s">
        <v>741</v>
      </c>
      <c r="B101" s="5">
        <v>3100250</v>
      </c>
      <c r="C101" s="5" t="s">
        <v>457</v>
      </c>
      <c r="D101" s="90">
        <v>340554</v>
      </c>
    </row>
    <row r="102" spans="1:4" ht="12.75">
      <c r="A102" s="65" t="s">
        <v>742</v>
      </c>
      <c r="B102" s="5">
        <v>4800350</v>
      </c>
      <c r="C102" s="5" t="s">
        <v>458</v>
      </c>
      <c r="D102" s="90">
        <v>0</v>
      </c>
    </row>
    <row r="103" spans="1:4" ht="12.75">
      <c r="A103" s="65" t="s">
        <v>741</v>
      </c>
      <c r="B103" s="4" t="s">
        <v>459</v>
      </c>
      <c r="C103" s="4" t="s">
        <v>460</v>
      </c>
      <c r="D103" s="85">
        <f>D104-D105</f>
        <v>166079</v>
      </c>
    </row>
    <row r="104" spans="1:4" ht="12.75">
      <c r="A104" s="65" t="s">
        <v>741</v>
      </c>
      <c r="B104" s="5">
        <v>3100254</v>
      </c>
      <c r="C104" s="5" t="s">
        <v>461</v>
      </c>
      <c r="D104" s="90">
        <v>166079</v>
      </c>
    </row>
    <row r="105" spans="1:4" ht="12.75">
      <c r="A105" s="65" t="s">
        <v>742</v>
      </c>
      <c r="B105" s="5">
        <v>4800354</v>
      </c>
      <c r="C105" s="5" t="s">
        <v>462</v>
      </c>
      <c r="D105" s="90">
        <v>0</v>
      </c>
    </row>
    <row r="106" spans="1:4" ht="12.75">
      <c r="A106" s="65" t="s">
        <v>741</v>
      </c>
      <c r="B106" s="4" t="s">
        <v>463</v>
      </c>
      <c r="C106" s="4" t="s">
        <v>464</v>
      </c>
      <c r="D106" s="85">
        <f>D107-D108</f>
        <v>13895</v>
      </c>
    </row>
    <row r="107" spans="1:4" ht="12.75">
      <c r="A107" s="65" t="s">
        <v>741</v>
      </c>
      <c r="B107" s="5">
        <v>3100251</v>
      </c>
      <c r="C107" s="5" t="s">
        <v>465</v>
      </c>
      <c r="D107" s="90">
        <v>13895</v>
      </c>
    </row>
    <row r="108" spans="1:4" ht="12.75">
      <c r="A108" s="65" t="s">
        <v>742</v>
      </c>
      <c r="B108" s="5">
        <v>4800351</v>
      </c>
      <c r="C108" s="5" t="s">
        <v>465</v>
      </c>
      <c r="D108" s="90">
        <v>0</v>
      </c>
    </row>
    <row r="109" spans="1:4" ht="12.75">
      <c r="A109" s="65" t="s">
        <v>741</v>
      </c>
      <c r="B109" s="4" t="s">
        <v>466</v>
      </c>
      <c r="C109" s="4" t="s">
        <v>467</v>
      </c>
      <c r="D109" s="85">
        <f>D110-D111</f>
        <v>0</v>
      </c>
    </row>
    <row r="110" spans="1:4" ht="12.75">
      <c r="A110" s="65" t="s">
        <v>741</v>
      </c>
      <c r="B110" s="5">
        <v>3100253</v>
      </c>
      <c r="C110" s="5" t="s">
        <v>468</v>
      </c>
      <c r="D110" s="90">
        <v>0</v>
      </c>
    </row>
    <row r="111" spans="1:4" ht="12.75">
      <c r="A111" s="65" t="s">
        <v>742</v>
      </c>
      <c r="B111" s="5">
        <v>4800353</v>
      </c>
      <c r="C111" s="5" t="s">
        <v>469</v>
      </c>
      <c r="D111" s="90">
        <v>0</v>
      </c>
    </row>
    <row r="112" spans="1:4" ht="12.75">
      <c r="A112" s="3">
        <v>22</v>
      </c>
      <c r="B112" s="4" t="s">
        <v>470</v>
      </c>
      <c r="C112" s="3" t="s">
        <v>471</v>
      </c>
      <c r="D112" s="85">
        <f>SUM(D113:D120)</f>
        <v>46211629</v>
      </c>
    </row>
    <row r="113" spans="1:4" ht="12.75">
      <c r="A113" s="65" t="s">
        <v>741</v>
      </c>
      <c r="B113" s="5">
        <v>3100473</v>
      </c>
      <c r="C113" s="5" t="s">
        <v>472</v>
      </c>
      <c r="D113" s="90">
        <v>33596641</v>
      </c>
    </row>
    <row r="114" spans="1:4" ht="12.75">
      <c r="A114" s="65" t="s">
        <v>741</v>
      </c>
      <c r="B114" s="5">
        <v>3100474</v>
      </c>
      <c r="C114" s="5" t="s">
        <v>473</v>
      </c>
      <c r="D114" s="90">
        <v>4732863</v>
      </c>
    </row>
    <row r="115" spans="1:4" ht="12.75">
      <c r="A115" s="65" t="s">
        <v>741</v>
      </c>
      <c r="B115" s="5">
        <v>3100475</v>
      </c>
      <c r="C115" s="5" t="s">
        <v>474</v>
      </c>
      <c r="D115" s="90">
        <v>2771429</v>
      </c>
    </row>
    <row r="116" spans="1:4" ht="12.75">
      <c r="A116" s="65" t="s">
        <v>741</v>
      </c>
      <c r="B116" s="5">
        <v>3100476</v>
      </c>
      <c r="C116" s="5" t="s">
        <v>475</v>
      </c>
      <c r="D116" s="90">
        <v>0</v>
      </c>
    </row>
    <row r="117" spans="1:4" ht="12.75">
      <c r="A117" s="65" t="s">
        <v>741</v>
      </c>
      <c r="B117" s="5">
        <v>3100480</v>
      </c>
      <c r="C117" s="5" t="s">
        <v>476</v>
      </c>
      <c r="D117" s="90">
        <v>3807492</v>
      </c>
    </row>
    <row r="118" spans="1:4" ht="12.75">
      <c r="A118" s="65" t="s">
        <v>741</v>
      </c>
      <c r="B118" s="5">
        <v>3100481</v>
      </c>
      <c r="C118" s="5" t="s">
        <v>477</v>
      </c>
      <c r="D118" s="90">
        <v>538742</v>
      </c>
    </row>
    <row r="119" spans="1:4" ht="12.75">
      <c r="A119" s="65" t="s">
        <v>741</v>
      </c>
      <c r="B119" s="5">
        <v>3100482</v>
      </c>
      <c r="C119" s="5" t="s">
        <v>478</v>
      </c>
      <c r="D119" s="90">
        <v>764462</v>
      </c>
    </row>
    <row r="120" spans="1:4" ht="12.75">
      <c r="A120" s="65" t="s">
        <v>741</v>
      </c>
      <c r="B120" s="5">
        <v>3100483</v>
      </c>
      <c r="C120" s="5" t="s">
        <v>479</v>
      </c>
      <c r="D120" s="90">
        <v>0</v>
      </c>
    </row>
    <row r="121" spans="1:4" ht="12.75">
      <c r="A121" s="3">
        <v>23</v>
      </c>
      <c r="B121" s="4" t="s">
        <v>480</v>
      </c>
      <c r="C121" s="3" t="s">
        <v>481</v>
      </c>
      <c r="D121" s="85">
        <f>SUM(D122:D123)</f>
        <v>78861799</v>
      </c>
    </row>
    <row r="122" spans="1:4" ht="12.75">
      <c r="A122" s="65" t="s">
        <v>741</v>
      </c>
      <c r="B122" s="5">
        <v>3100404</v>
      </c>
      <c r="C122" s="5" t="s">
        <v>482</v>
      </c>
      <c r="D122" s="90">
        <v>77183677</v>
      </c>
    </row>
    <row r="123" spans="1:4" ht="12.75">
      <c r="A123" s="65" t="s">
        <v>741</v>
      </c>
      <c r="B123" s="5">
        <v>3100479</v>
      </c>
      <c r="C123" s="5" t="s">
        <v>483</v>
      </c>
      <c r="D123" s="90">
        <v>1678122</v>
      </c>
    </row>
    <row r="124" spans="1:4" ht="12.75">
      <c r="A124" s="3">
        <v>24</v>
      </c>
      <c r="B124" s="4" t="s">
        <v>484</v>
      </c>
      <c r="C124" s="3" t="s">
        <v>485</v>
      </c>
      <c r="D124" s="85">
        <v>0</v>
      </c>
    </row>
    <row r="125" spans="1:4" ht="12.75">
      <c r="A125" s="3">
        <v>25</v>
      </c>
      <c r="B125" s="4" t="s">
        <v>486</v>
      </c>
      <c r="C125" s="3" t="s">
        <v>487</v>
      </c>
      <c r="D125" s="85">
        <f>D126+D133</f>
        <v>21512086</v>
      </c>
    </row>
    <row r="126" spans="1:4" ht="12.75">
      <c r="A126" s="3">
        <v>25.1</v>
      </c>
      <c r="B126" s="2"/>
      <c r="C126" s="3" t="s">
        <v>488</v>
      </c>
      <c r="D126" s="85">
        <f>SUM(D127:D132)</f>
        <v>21512086</v>
      </c>
    </row>
    <row r="127" spans="1:4" ht="12.75">
      <c r="A127" s="65" t="s">
        <v>741</v>
      </c>
      <c r="B127" s="5">
        <v>3100419</v>
      </c>
      <c r="C127" s="5" t="s">
        <v>489</v>
      </c>
      <c r="D127" s="90">
        <v>12137846</v>
      </c>
    </row>
    <row r="128" spans="1:4" ht="12.75">
      <c r="A128" s="65" t="s">
        <v>741</v>
      </c>
      <c r="B128" s="5">
        <v>3100484</v>
      </c>
      <c r="C128" s="5" t="s">
        <v>490</v>
      </c>
      <c r="D128" s="90">
        <v>2203285</v>
      </c>
    </row>
    <row r="129" spans="1:4" ht="12.75">
      <c r="A129" s="65" t="s">
        <v>741</v>
      </c>
      <c r="B129" s="5">
        <v>3100485</v>
      </c>
      <c r="C129" s="5" t="s">
        <v>491</v>
      </c>
      <c r="D129" s="90">
        <v>2174476</v>
      </c>
    </row>
    <row r="130" spans="1:4" ht="25.5">
      <c r="A130" s="65" t="s">
        <v>741</v>
      </c>
      <c r="B130" s="5">
        <v>3100487</v>
      </c>
      <c r="C130" s="5" t="s">
        <v>492</v>
      </c>
      <c r="D130" s="90">
        <v>345044</v>
      </c>
    </row>
    <row r="131" spans="1:4" ht="12.75">
      <c r="A131" s="65" t="s">
        <v>741</v>
      </c>
      <c r="B131" s="5">
        <v>3100488</v>
      </c>
      <c r="C131" s="5" t="s">
        <v>493</v>
      </c>
      <c r="D131" s="90">
        <v>0</v>
      </c>
    </row>
    <row r="132" spans="1:4" ht="12.75">
      <c r="A132" s="65" t="s">
        <v>741</v>
      </c>
      <c r="B132" s="5">
        <v>3100405</v>
      </c>
      <c r="C132" s="5" t="s">
        <v>494</v>
      </c>
      <c r="D132" s="90">
        <v>4651435</v>
      </c>
    </row>
    <row r="133" spans="1:4" ht="12.75">
      <c r="A133" s="3">
        <v>25.2</v>
      </c>
      <c r="B133" s="2"/>
      <c r="C133" s="3" t="s">
        <v>495</v>
      </c>
      <c r="D133" s="85">
        <f>SUM(D134:D137)</f>
        <v>0</v>
      </c>
    </row>
    <row r="134" spans="1:4" ht="12.75">
      <c r="A134" s="65" t="s">
        <v>741</v>
      </c>
      <c r="B134" s="5">
        <v>3100355</v>
      </c>
      <c r="C134" s="5" t="s">
        <v>496</v>
      </c>
      <c r="D134" s="90">
        <v>0</v>
      </c>
    </row>
    <row r="135" spans="1:4" ht="12.75">
      <c r="A135" s="65" t="s">
        <v>741</v>
      </c>
      <c r="B135" s="5">
        <v>3100356</v>
      </c>
      <c r="C135" s="5" t="s">
        <v>497</v>
      </c>
      <c r="D135" s="90">
        <v>0</v>
      </c>
    </row>
    <row r="136" spans="1:4" ht="12.75">
      <c r="A136" s="65" t="s">
        <v>741</v>
      </c>
      <c r="B136" s="5">
        <v>3100357</v>
      </c>
      <c r="C136" s="5" t="s">
        <v>498</v>
      </c>
      <c r="D136" s="90">
        <v>0</v>
      </c>
    </row>
    <row r="137" spans="1:4" ht="25.5">
      <c r="A137" s="65" t="s">
        <v>741</v>
      </c>
      <c r="B137" s="5">
        <v>3100379</v>
      </c>
      <c r="C137" s="5" t="s">
        <v>499</v>
      </c>
      <c r="D137" s="90">
        <v>0</v>
      </c>
    </row>
    <row r="138" spans="1:4" ht="12.75">
      <c r="A138" s="3">
        <v>26</v>
      </c>
      <c r="B138" s="4" t="s">
        <v>500</v>
      </c>
      <c r="C138" s="3" t="s">
        <v>501</v>
      </c>
      <c r="D138" s="85">
        <f>SUM(D139:D140)</f>
        <v>1709640</v>
      </c>
    </row>
    <row r="139" spans="1:4" ht="12.75">
      <c r="A139" s="65" t="s">
        <v>741</v>
      </c>
      <c r="B139" s="5">
        <v>3100332</v>
      </c>
      <c r="C139" s="5" t="s">
        <v>502</v>
      </c>
      <c r="D139" s="90">
        <v>233482</v>
      </c>
    </row>
    <row r="140" spans="1:4" ht="25.5">
      <c r="A140" s="65" t="s">
        <v>741</v>
      </c>
      <c r="B140" s="5">
        <v>3100338</v>
      </c>
      <c r="C140" s="5" t="s">
        <v>503</v>
      </c>
      <c r="D140" s="90">
        <v>1476158</v>
      </c>
    </row>
    <row r="141" spans="1:4" ht="12.75">
      <c r="A141" s="3">
        <v>27</v>
      </c>
      <c r="B141" s="4" t="s">
        <v>504</v>
      </c>
      <c r="C141" s="3" t="s">
        <v>505</v>
      </c>
      <c r="D141" s="85">
        <f>SUM(D142:D143)</f>
        <v>9426341</v>
      </c>
    </row>
    <row r="142" spans="1:4" ht="12.75">
      <c r="A142" s="65" t="s">
        <v>741</v>
      </c>
      <c r="B142" s="5">
        <v>3100462</v>
      </c>
      <c r="C142" s="5" t="s">
        <v>506</v>
      </c>
      <c r="D142" s="90">
        <v>7295146</v>
      </c>
    </row>
    <row r="143" spans="1:4" ht="12.75">
      <c r="A143" s="65" t="s">
        <v>741</v>
      </c>
      <c r="B143" s="5">
        <v>3100464</v>
      </c>
      <c r="C143" s="5" t="s">
        <v>507</v>
      </c>
      <c r="D143" s="90">
        <v>2131195</v>
      </c>
    </row>
    <row r="144" spans="1:4" ht="12.75">
      <c r="A144" s="3">
        <v>28</v>
      </c>
      <c r="B144" s="4" t="s">
        <v>508</v>
      </c>
      <c r="C144" s="3" t="s">
        <v>509</v>
      </c>
      <c r="D144" s="85">
        <f>D145</f>
        <v>0</v>
      </c>
    </row>
    <row r="145" spans="1:4" ht="25.5">
      <c r="A145" s="65" t="s">
        <v>741</v>
      </c>
      <c r="B145" s="5">
        <v>3100380</v>
      </c>
      <c r="C145" s="5" t="s">
        <v>510</v>
      </c>
      <c r="D145" s="90">
        <v>0</v>
      </c>
    </row>
    <row r="146" spans="1:4" ht="12.75">
      <c r="A146" s="3">
        <v>29</v>
      </c>
      <c r="B146" s="4" t="s">
        <v>511</v>
      </c>
      <c r="C146" s="3" t="s">
        <v>512</v>
      </c>
      <c r="D146" s="85">
        <f>SUM(D147:D150)</f>
        <v>17403117</v>
      </c>
    </row>
    <row r="147" spans="1:4" ht="12.75">
      <c r="A147" s="65" t="s">
        <v>741</v>
      </c>
      <c r="B147" s="5">
        <v>3100411</v>
      </c>
      <c r="C147" s="5" t="s">
        <v>194</v>
      </c>
      <c r="D147" s="94">
        <v>7551625</v>
      </c>
    </row>
    <row r="148" spans="1:4" ht="12.75">
      <c r="A148" s="65" t="s">
        <v>741</v>
      </c>
      <c r="B148" s="5">
        <v>3100415</v>
      </c>
      <c r="C148" s="5" t="s">
        <v>513</v>
      </c>
      <c r="D148" s="90">
        <v>0</v>
      </c>
    </row>
    <row r="149" spans="1:4" ht="12.75">
      <c r="A149" s="65" t="s">
        <v>741</v>
      </c>
      <c r="B149" s="5">
        <v>3100467</v>
      </c>
      <c r="C149" s="5" t="s">
        <v>198</v>
      </c>
      <c r="D149" s="94">
        <v>6659901</v>
      </c>
    </row>
    <row r="150" spans="1:4" ht="12.75">
      <c r="A150" s="65" t="s">
        <v>741</v>
      </c>
      <c r="B150" s="5">
        <v>3100468</v>
      </c>
      <c r="C150" s="5" t="s">
        <v>199</v>
      </c>
      <c r="D150" s="94">
        <v>3191591</v>
      </c>
    </row>
    <row r="151" spans="1:4" ht="12.75">
      <c r="A151" s="3">
        <v>30</v>
      </c>
      <c r="B151" s="4" t="s">
        <v>514</v>
      </c>
      <c r="C151" s="3" t="s">
        <v>515</v>
      </c>
      <c r="D151" s="85">
        <v>0</v>
      </c>
    </row>
    <row r="152" spans="1:4" ht="12.75">
      <c r="A152" s="3">
        <v>31</v>
      </c>
      <c r="B152" s="4" t="s">
        <v>516</v>
      </c>
      <c r="C152" s="3" t="s">
        <v>517</v>
      </c>
      <c r="D152" s="85">
        <f>D153+D159</f>
        <v>50190727</v>
      </c>
    </row>
    <row r="153" spans="1:4" ht="12.75">
      <c r="A153" s="3">
        <v>31.1</v>
      </c>
      <c r="B153" s="2"/>
      <c r="C153" s="3" t="s">
        <v>518</v>
      </c>
      <c r="D153" s="85">
        <f>SUM(D154:D158)</f>
        <v>50190727</v>
      </c>
    </row>
    <row r="154" spans="1:4" ht="12.75">
      <c r="A154" s="65" t="s">
        <v>741</v>
      </c>
      <c r="B154" s="5">
        <v>3100460</v>
      </c>
      <c r="C154" s="5" t="s">
        <v>519</v>
      </c>
      <c r="D154" s="90">
        <v>0</v>
      </c>
    </row>
    <row r="155" spans="1:4" ht="12.75">
      <c r="A155" s="65" t="s">
        <v>741</v>
      </c>
      <c r="B155" s="5">
        <v>3100471</v>
      </c>
      <c r="C155" s="5" t="s">
        <v>520</v>
      </c>
      <c r="D155" s="90">
        <v>23640560</v>
      </c>
    </row>
    <row r="156" spans="1:4" ht="12.75">
      <c r="A156" s="65" t="s">
        <v>741</v>
      </c>
      <c r="B156" s="5">
        <v>3100472</v>
      </c>
      <c r="C156" s="5" t="s">
        <v>521</v>
      </c>
      <c r="D156" s="90">
        <v>8443720</v>
      </c>
    </row>
    <row r="157" spans="1:4" ht="12.75">
      <c r="A157" s="65" t="s">
        <v>741</v>
      </c>
      <c r="B157" s="5">
        <v>3100478</v>
      </c>
      <c r="C157" s="5" t="s">
        <v>522</v>
      </c>
      <c r="D157" s="90">
        <v>16070453</v>
      </c>
    </row>
    <row r="158" spans="1:4" ht="25.5">
      <c r="A158" s="65" t="s">
        <v>741</v>
      </c>
      <c r="B158" s="5">
        <v>3100486</v>
      </c>
      <c r="C158" s="5" t="s">
        <v>523</v>
      </c>
      <c r="D158" s="90">
        <v>2035994</v>
      </c>
    </row>
    <row r="159" spans="1:4" ht="12.75">
      <c r="A159" s="3">
        <v>31.2</v>
      </c>
      <c r="B159" s="2"/>
      <c r="C159" s="3" t="s">
        <v>524</v>
      </c>
      <c r="D159" s="85">
        <f>SUM(D160:D168)</f>
        <v>0</v>
      </c>
    </row>
    <row r="160" spans="1:4" ht="12.75">
      <c r="A160" s="65" t="s">
        <v>741</v>
      </c>
      <c r="B160" s="5">
        <v>3100352</v>
      </c>
      <c r="C160" s="5" t="s">
        <v>525</v>
      </c>
      <c r="D160" s="90">
        <v>0</v>
      </c>
    </row>
    <row r="161" spans="1:4" ht="12.75">
      <c r="A161" s="65" t="s">
        <v>741</v>
      </c>
      <c r="B161" s="5">
        <v>3100353</v>
      </c>
      <c r="C161" s="5" t="s">
        <v>526</v>
      </c>
      <c r="D161" s="90">
        <v>0</v>
      </c>
    </row>
    <row r="162" spans="1:4" ht="12.75">
      <c r="A162" s="65" t="s">
        <v>741</v>
      </c>
      <c r="B162" s="5">
        <v>3100354</v>
      </c>
      <c r="C162" s="5" t="s">
        <v>527</v>
      </c>
      <c r="D162" s="90">
        <v>0</v>
      </c>
    </row>
    <row r="163" spans="1:4" ht="12.75">
      <c r="A163" s="65" t="s">
        <v>741</v>
      </c>
      <c r="B163" s="5">
        <v>3100358</v>
      </c>
      <c r="C163" s="5" t="s">
        <v>528</v>
      </c>
      <c r="D163" s="90">
        <v>0</v>
      </c>
    </row>
    <row r="164" spans="1:4" ht="12.75">
      <c r="A164" s="65" t="s">
        <v>741</v>
      </c>
      <c r="B164" s="5">
        <v>3100359</v>
      </c>
      <c r="C164" s="5" t="s">
        <v>529</v>
      </c>
      <c r="D164" s="90">
        <v>0</v>
      </c>
    </row>
    <row r="165" spans="1:4" ht="12.75">
      <c r="A165" s="65" t="s">
        <v>741</v>
      </c>
      <c r="B165" s="5">
        <v>3100360</v>
      </c>
      <c r="C165" s="5" t="s">
        <v>530</v>
      </c>
      <c r="D165" s="90">
        <v>0</v>
      </c>
    </row>
    <row r="166" spans="1:4" ht="12.75">
      <c r="A166" s="65" t="s">
        <v>741</v>
      </c>
      <c r="B166" s="5">
        <v>3100366</v>
      </c>
      <c r="C166" s="5" t="s">
        <v>531</v>
      </c>
      <c r="D166" s="90">
        <v>0</v>
      </c>
    </row>
    <row r="167" spans="1:4" ht="12.75">
      <c r="A167" s="65" t="s">
        <v>741</v>
      </c>
      <c r="B167" s="5">
        <v>3100378</v>
      </c>
      <c r="C167" s="5" t="s">
        <v>532</v>
      </c>
      <c r="D167" s="90">
        <v>0</v>
      </c>
    </row>
    <row r="168" spans="1:4" ht="25.5">
      <c r="A168" s="65"/>
      <c r="B168" s="5">
        <v>3100381</v>
      </c>
      <c r="C168" s="5" t="s">
        <v>533</v>
      </c>
      <c r="D168" s="90">
        <v>0</v>
      </c>
    </row>
    <row r="169" spans="1:4" ht="25.5">
      <c r="A169" s="3">
        <v>32</v>
      </c>
      <c r="B169" s="4" t="s">
        <v>534</v>
      </c>
      <c r="C169" s="3" t="s">
        <v>535</v>
      </c>
      <c r="D169" s="85">
        <f>D170+D178+D185</f>
        <v>46654282</v>
      </c>
    </row>
    <row r="170" spans="1:4" ht="12.75">
      <c r="A170" s="2"/>
      <c r="B170" s="4" t="s">
        <v>536</v>
      </c>
      <c r="C170" s="4" t="s">
        <v>537</v>
      </c>
      <c r="D170" s="85">
        <f>SUM(D171:D177)</f>
        <v>10890124</v>
      </c>
    </row>
    <row r="171" spans="1:4" ht="25.5">
      <c r="A171" s="65" t="s">
        <v>741</v>
      </c>
      <c r="B171" s="5">
        <v>3100333</v>
      </c>
      <c r="C171" s="5" t="s">
        <v>538</v>
      </c>
      <c r="D171" s="90">
        <v>10048083</v>
      </c>
    </row>
    <row r="172" spans="1:4" ht="25.5">
      <c r="A172" s="65" t="s">
        <v>741</v>
      </c>
      <c r="B172" s="5">
        <v>3100339</v>
      </c>
      <c r="C172" s="5" t="s">
        <v>539</v>
      </c>
      <c r="D172" s="90">
        <v>842041</v>
      </c>
    </row>
    <row r="173" spans="1:4" ht="25.5">
      <c r="A173" s="65" t="s">
        <v>741</v>
      </c>
      <c r="B173" s="5">
        <v>3100341</v>
      </c>
      <c r="C173" s="5" t="s">
        <v>540</v>
      </c>
      <c r="D173" s="90">
        <v>0</v>
      </c>
    </row>
    <row r="174" spans="1:4" ht="25.5">
      <c r="A174" s="65" t="s">
        <v>741</v>
      </c>
      <c r="B174" s="5">
        <v>3100375</v>
      </c>
      <c r="C174" s="5" t="s">
        <v>541</v>
      </c>
      <c r="D174" s="90">
        <v>0</v>
      </c>
    </row>
    <row r="175" spans="1:4" ht="12.75">
      <c r="A175" s="65" t="s">
        <v>741</v>
      </c>
      <c r="B175" s="5">
        <v>3100376</v>
      </c>
      <c r="C175" s="5" t="s">
        <v>542</v>
      </c>
      <c r="D175" s="90">
        <v>0</v>
      </c>
    </row>
    <row r="176" spans="1:4" ht="25.5">
      <c r="A176" s="65"/>
      <c r="B176" s="5">
        <v>3100383</v>
      </c>
      <c r="C176" s="5" t="s">
        <v>543</v>
      </c>
      <c r="D176" s="90">
        <v>0</v>
      </c>
    </row>
    <row r="177" spans="1:4" ht="25.5">
      <c r="A177" s="65"/>
      <c r="B177" s="5">
        <v>3100384</v>
      </c>
      <c r="C177" s="5" t="s">
        <v>544</v>
      </c>
      <c r="D177" s="90">
        <v>0</v>
      </c>
    </row>
    <row r="178" spans="1:4" ht="12.75">
      <c r="A178" s="2"/>
      <c r="B178" s="4" t="s">
        <v>545</v>
      </c>
      <c r="C178" s="4" t="s">
        <v>546</v>
      </c>
      <c r="D178" s="85">
        <f>SUM(D179:D184)</f>
        <v>29651772</v>
      </c>
    </row>
    <row r="179" spans="1:4" ht="12.75">
      <c r="A179" s="65" t="s">
        <v>741</v>
      </c>
      <c r="B179" s="5">
        <v>3100418</v>
      </c>
      <c r="C179" s="5" t="s">
        <v>547</v>
      </c>
      <c r="D179" s="90">
        <v>2187588</v>
      </c>
    </row>
    <row r="180" spans="1:4" ht="12.75">
      <c r="A180" s="65" t="s">
        <v>741</v>
      </c>
      <c r="B180" s="5">
        <v>3100463</v>
      </c>
      <c r="C180" s="5" t="s">
        <v>195</v>
      </c>
      <c r="D180" s="94">
        <v>20876868</v>
      </c>
    </row>
    <row r="181" spans="1:4" ht="25.5">
      <c r="A181" s="65" t="s">
        <v>741</v>
      </c>
      <c r="B181" s="5">
        <v>3100465</v>
      </c>
      <c r="C181" s="5" t="s">
        <v>196</v>
      </c>
      <c r="D181" s="94">
        <v>402001</v>
      </c>
    </row>
    <row r="182" spans="1:4" ht="12.75">
      <c r="A182" s="65" t="s">
        <v>741</v>
      </c>
      <c r="B182" s="5">
        <v>3100466</v>
      </c>
      <c r="C182" s="5" t="s">
        <v>197</v>
      </c>
      <c r="D182" s="94">
        <v>0</v>
      </c>
    </row>
    <row r="183" spans="1:4" ht="25.5">
      <c r="A183" s="65" t="s">
        <v>741</v>
      </c>
      <c r="B183" s="5">
        <v>3100496</v>
      </c>
      <c r="C183" s="5" t="s">
        <v>548</v>
      </c>
      <c r="D183" s="90">
        <v>6185315</v>
      </c>
    </row>
    <row r="184" spans="1:4" ht="25.5">
      <c r="A184" s="65" t="s">
        <v>741</v>
      </c>
      <c r="B184" s="5">
        <v>3100493</v>
      </c>
      <c r="C184" s="5" t="s">
        <v>549</v>
      </c>
      <c r="D184" s="90">
        <v>0</v>
      </c>
    </row>
    <row r="185" spans="1:4" ht="25.5">
      <c r="A185" s="3" t="s">
        <v>740</v>
      </c>
      <c r="B185" s="4" t="s">
        <v>550</v>
      </c>
      <c r="C185" s="4" t="s">
        <v>551</v>
      </c>
      <c r="D185" s="85">
        <f>D186+D188</f>
        <v>6112386</v>
      </c>
    </row>
    <row r="186" spans="1:4" ht="12.75">
      <c r="A186" s="65" t="s">
        <v>741</v>
      </c>
      <c r="B186" s="4" t="s">
        <v>552</v>
      </c>
      <c r="C186" s="4" t="s">
        <v>553</v>
      </c>
      <c r="D186" s="85">
        <f>D187</f>
        <v>412046</v>
      </c>
    </row>
    <row r="187" spans="1:4" ht="12.75">
      <c r="A187" s="65" t="s">
        <v>741</v>
      </c>
      <c r="B187" s="5">
        <v>3100429</v>
      </c>
      <c r="C187" s="5" t="s">
        <v>554</v>
      </c>
      <c r="D187" s="90">
        <v>412046</v>
      </c>
    </row>
    <row r="188" spans="1:4" ht="12.75">
      <c r="A188" s="65" t="s">
        <v>741</v>
      </c>
      <c r="B188" s="4" t="s">
        <v>555</v>
      </c>
      <c r="C188" s="4" t="s">
        <v>556</v>
      </c>
      <c r="D188" s="85">
        <f>SUM(D189:D210)</f>
        <v>5700340</v>
      </c>
    </row>
    <row r="189" spans="1:4" ht="12.75">
      <c r="A189" s="65" t="s">
        <v>741</v>
      </c>
      <c r="B189" s="5">
        <v>3100424</v>
      </c>
      <c r="C189" s="5" t="s">
        <v>557</v>
      </c>
      <c r="D189" s="90">
        <v>191622</v>
      </c>
    </row>
    <row r="190" spans="1:4" ht="12.75">
      <c r="A190" s="65" t="s">
        <v>741</v>
      </c>
      <c r="B190" s="5">
        <v>3100425</v>
      </c>
      <c r="C190" s="5" t="s">
        <v>558</v>
      </c>
      <c r="D190" s="90">
        <v>445501</v>
      </c>
    </row>
    <row r="191" spans="1:4" ht="12.75">
      <c r="A191" s="65" t="s">
        <v>741</v>
      </c>
      <c r="B191" s="5">
        <v>3100426</v>
      </c>
      <c r="C191" s="5" t="s">
        <v>559</v>
      </c>
      <c r="D191" s="90">
        <v>0</v>
      </c>
    </row>
    <row r="192" spans="1:4" ht="12.75">
      <c r="A192" s="65" t="s">
        <v>741</v>
      </c>
      <c r="B192" s="5">
        <v>3100427</v>
      </c>
      <c r="C192" s="5" t="s">
        <v>560</v>
      </c>
      <c r="D192" s="90">
        <v>0</v>
      </c>
    </row>
    <row r="193" spans="1:4" ht="12.75">
      <c r="A193" s="65" t="s">
        <v>741</v>
      </c>
      <c r="B193" s="5">
        <v>3100428</v>
      </c>
      <c r="C193" s="5" t="s">
        <v>561</v>
      </c>
      <c r="D193" s="90">
        <v>308087</v>
      </c>
    </row>
    <row r="194" spans="1:4" ht="12.75">
      <c r="A194" s="65" t="s">
        <v>741</v>
      </c>
      <c r="B194" s="5">
        <v>3100461</v>
      </c>
      <c r="C194" s="5" t="s">
        <v>562</v>
      </c>
      <c r="D194" s="90">
        <v>605419</v>
      </c>
    </row>
    <row r="195" spans="1:4" ht="12.75">
      <c r="A195" s="65" t="s">
        <v>741</v>
      </c>
      <c r="B195" s="5">
        <v>3250403</v>
      </c>
      <c r="C195" s="5" t="s">
        <v>563</v>
      </c>
      <c r="D195" s="90">
        <v>6856</v>
      </c>
    </row>
    <row r="196" spans="1:4" ht="12.75">
      <c r="A196" s="65" t="s">
        <v>741</v>
      </c>
      <c r="B196" s="5">
        <v>3250404</v>
      </c>
      <c r="C196" s="5" t="s">
        <v>564</v>
      </c>
      <c r="D196" s="90">
        <v>11998</v>
      </c>
    </row>
    <row r="197" spans="1:4" ht="12.75">
      <c r="A197" s="65" t="s">
        <v>741</v>
      </c>
      <c r="B197" s="5">
        <v>3250405</v>
      </c>
      <c r="C197" s="5" t="s">
        <v>565</v>
      </c>
      <c r="D197" s="90">
        <v>559359</v>
      </c>
    </row>
    <row r="198" spans="1:4" ht="12.75">
      <c r="A198" s="65" t="s">
        <v>741</v>
      </c>
      <c r="B198" s="5">
        <v>3250408</v>
      </c>
      <c r="C198" s="5" t="s">
        <v>566</v>
      </c>
      <c r="D198" s="90">
        <v>0</v>
      </c>
    </row>
    <row r="199" spans="1:4" ht="12.75">
      <c r="A199" s="65" t="s">
        <v>741</v>
      </c>
      <c r="B199" s="5">
        <v>3250409</v>
      </c>
      <c r="C199" s="5" t="s">
        <v>567</v>
      </c>
      <c r="D199" s="90">
        <v>11998</v>
      </c>
    </row>
    <row r="200" spans="1:4" ht="12.75">
      <c r="A200" s="65" t="s">
        <v>741</v>
      </c>
      <c r="B200" s="5">
        <v>3250410</v>
      </c>
      <c r="C200" s="5" t="s">
        <v>568</v>
      </c>
      <c r="D200" s="90">
        <v>3428</v>
      </c>
    </row>
    <row r="201" spans="1:4" ht="12.75">
      <c r="A201" s="65" t="s">
        <v>741</v>
      </c>
      <c r="B201" s="5">
        <v>3250411</v>
      </c>
      <c r="C201" s="5" t="s">
        <v>569</v>
      </c>
      <c r="D201" s="90">
        <v>0</v>
      </c>
    </row>
    <row r="202" spans="1:4" ht="25.5">
      <c r="A202" s="65" t="s">
        <v>741</v>
      </c>
      <c r="B202" s="5">
        <v>3250417</v>
      </c>
      <c r="C202" s="5" t="s">
        <v>570</v>
      </c>
      <c r="D202" s="90">
        <v>0</v>
      </c>
    </row>
    <row r="203" spans="1:4" ht="12.75">
      <c r="A203" s="65" t="s">
        <v>741</v>
      </c>
      <c r="B203" s="5">
        <v>3101024</v>
      </c>
      <c r="C203" s="5" t="s">
        <v>571</v>
      </c>
      <c r="D203" s="90">
        <v>549932</v>
      </c>
    </row>
    <row r="204" spans="1:4" ht="12.75">
      <c r="A204" s="65" t="s">
        <v>741</v>
      </c>
      <c r="B204" s="5">
        <v>3101074</v>
      </c>
      <c r="C204" s="5" t="s">
        <v>572</v>
      </c>
      <c r="D204" s="90">
        <v>1526287</v>
      </c>
    </row>
    <row r="205" spans="1:4" ht="25.5">
      <c r="A205" s="65" t="s">
        <v>741</v>
      </c>
      <c r="B205" s="5">
        <v>3101075</v>
      </c>
      <c r="C205" s="5" t="s">
        <v>573</v>
      </c>
      <c r="D205" s="90">
        <v>1246924</v>
      </c>
    </row>
    <row r="206" spans="1:4" ht="12.75">
      <c r="A206" s="65" t="s">
        <v>741</v>
      </c>
      <c r="B206" s="5">
        <v>3101078</v>
      </c>
      <c r="C206" s="5" t="s">
        <v>574</v>
      </c>
      <c r="D206" s="90">
        <v>0</v>
      </c>
    </row>
    <row r="207" spans="1:4" ht="12.75">
      <c r="A207" s="65" t="s">
        <v>741</v>
      </c>
      <c r="B207" s="5">
        <v>3101079</v>
      </c>
      <c r="C207" s="5" t="s">
        <v>575</v>
      </c>
      <c r="D207" s="90">
        <v>0</v>
      </c>
    </row>
    <row r="208" spans="1:4" ht="12.75">
      <c r="A208" s="65" t="s">
        <v>741</v>
      </c>
      <c r="B208" s="5">
        <v>3101080</v>
      </c>
      <c r="C208" s="5" t="s">
        <v>576</v>
      </c>
      <c r="D208" s="90">
        <v>0</v>
      </c>
    </row>
    <row r="209" spans="1:4" ht="12.75">
      <c r="A209" s="65" t="s">
        <v>741</v>
      </c>
      <c r="B209" s="5">
        <v>3101081</v>
      </c>
      <c r="C209" s="5" t="s">
        <v>577</v>
      </c>
      <c r="D209" s="90">
        <v>0</v>
      </c>
    </row>
    <row r="210" spans="1:4" ht="12.75">
      <c r="A210" s="65" t="s">
        <v>741</v>
      </c>
      <c r="B210" s="5">
        <v>3101082</v>
      </c>
      <c r="C210" s="5" t="s">
        <v>578</v>
      </c>
      <c r="D210" s="90">
        <v>232929</v>
      </c>
    </row>
    <row r="211" spans="1:4" ht="25.5">
      <c r="A211" s="3">
        <v>33</v>
      </c>
      <c r="B211" s="4" t="s">
        <v>579</v>
      </c>
      <c r="C211" s="3" t="s">
        <v>580</v>
      </c>
      <c r="D211" s="85">
        <f>D212+D221+D247+D253</f>
        <v>10912246</v>
      </c>
    </row>
    <row r="212" spans="1:4" ht="25.5">
      <c r="A212" s="3" t="s">
        <v>740</v>
      </c>
      <c r="B212" s="4" t="s">
        <v>581</v>
      </c>
      <c r="C212" s="4" t="s">
        <v>582</v>
      </c>
      <c r="D212" s="85">
        <f>D213+D215</f>
        <v>2448297</v>
      </c>
    </row>
    <row r="213" spans="1:4" ht="12.75">
      <c r="A213" s="65" t="s">
        <v>741</v>
      </c>
      <c r="B213" s="4" t="s">
        <v>583</v>
      </c>
      <c r="C213" s="4" t="s">
        <v>584</v>
      </c>
      <c r="D213" s="85">
        <f>D214</f>
        <v>658931</v>
      </c>
    </row>
    <row r="214" spans="1:4" ht="12.75">
      <c r="A214" s="65" t="s">
        <v>741</v>
      </c>
      <c r="B214" s="5">
        <v>3100430</v>
      </c>
      <c r="C214" s="5" t="s">
        <v>585</v>
      </c>
      <c r="D214" s="90">
        <v>658931</v>
      </c>
    </row>
    <row r="215" spans="1:4" ht="12.75">
      <c r="A215" s="65" t="s">
        <v>741</v>
      </c>
      <c r="B215" s="4" t="s">
        <v>586</v>
      </c>
      <c r="C215" s="4" t="s">
        <v>587</v>
      </c>
      <c r="D215" s="85">
        <f>SUM(D216:D220)</f>
        <v>1789366</v>
      </c>
    </row>
    <row r="216" spans="1:4" ht="12.75">
      <c r="A216" s="65" t="s">
        <v>741</v>
      </c>
      <c r="B216" s="5">
        <v>3101015</v>
      </c>
      <c r="C216" s="5" t="s">
        <v>588</v>
      </c>
      <c r="D216" s="90">
        <v>31791</v>
      </c>
    </row>
    <row r="217" spans="1:4" ht="12.75">
      <c r="A217" s="65" t="s">
        <v>741</v>
      </c>
      <c r="B217" s="5">
        <v>3100456</v>
      </c>
      <c r="C217" s="5" t="s">
        <v>589</v>
      </c>
      <c r="D217" s="90">
        <v>211094</v>
      </c>
    </row>
    <row r="218" spans="1:4" ht="12.75">
      <c r="A218" s="65" t="s">
        <v>741</v>
      </c>
      <c r="B218" s="5">
        <v>3100387</v>
      </c>
      <c r="C218" s="5" t="s">
        <v>590</v>
      </c>
      <c r="D218" s="90">
        <v>1308245</v>
      </c>
    </row>
    <row r="219" spans="1:4" ht="12.75">
      <c r="A219" s="65" t="s">
        <v>741</v>
      </c>
      <c r="B219" s="5">
        <v>3100388</v>
      </c>
      <c r="C219" s="5" t="s">
        <v>591</v>
      </c>
      <c r="D219" s="90">
        <v>238236</v>
      </c>
    </row>
    <row r="220" spans="1:4" ht="12.75">
      <c r="A220" s="65" t="s">
        <v>741</v>
      </c>
      <c r="B220" s="5">
        <v>3100392</v>
      </c>
      <c r="C220" s="5" t="s">
        <v>592</v>
      </c>
      <c r="D220" s="90">
        <v>0</v>
      </c>
    </row>
    <row r="221" spans="1:4" ht="25.5">
      <c r="A221" s="3" t="s">
        <v>740</v>
      </c>
      <c r="B221" s="4" t="s">
        <v>593</v>
      </c>
      <c r="C221" s="4" t="s">
        <v>594</v>
      </c>
      <c r="D221" s="85">
        <f>D222+D224+D226</f>
        <v>8055409</v>
      </c>
    </row>
    <row r="222" spans="1:4" ht="12.75">
      <c r="A222" s="65" t="s">
        <v>741</v>
      </c>
      <c r="B222" s="4" t="s">
        <v>595</v>
      </c>
      <c r="C222" s="4" t="s">
        <v>596</v>
      </c>
      <c r="D222" s="85">
        <f>D223</f>
        <v>0</v>
      </c>
    </row>
    <row r="223" spans="1:4" ht="12.75">
      <c r="A223" s="65" t="s">
        <v>741</v>
      </c>
      <c r="B223" s="5">
        <v>3100417</v>
      </c>
      <c r="C223" s="5" t="s">
        <v>597</v>
      </c>
      <c r="D223" s="90">
        <v>0</v>
      </c>
    </row>
    <row r="224" spans="1:4" ht="12.75">
      <c r="A224" s="65" t="s">
        <v>741</v>
      </c>
      <c r="B224" s="4" t="s">
        <v>598</v>
      </c>
      <c r="C224" s="4" t="s">
        <v>599</v>
      </c>
      <c r="D224" s="85">
        <f>D225</f>
        <v>2161093</v>
      </c>
    </row>
    <row r="225" spans="1:4" ht="12.75">
      <c r="A225" s="65" t="s">
        <v>741</v>
      </c>
      <c r="B225" s="5">
        <v>3100416</v>
      </c>
      <c r="C225" s="5" t="s">
        <v>600</v>
      </c>
      <c r="D225" s="90">
        <v>2161093</v>
      </c>
    </row>
    <row r="226" spans="1:4" ht="12.75">
      <c r="A226" s="65" t="s">
        <v>741</v>
      </c>
      <c r="B226" s="4" t="s">
        <v>601</v>
      </c>
      <c r="C226" s="4" t="s">
        <v>602</v>
      </c>
      <c r="D226" s="85">
        <f>SUM(D227:D246)</f>
        <v>5894316</v>
      </c>
    </row>
    <row r="227" spans="1:4" ht="12.75">
      <c r="A227" s="65" t="s">
        <v>741</v>
      </c>
      <c r="B227" s="5">
        <v>3100452</v>
      </c>
      <c r="C227" s="5" t="s">
        <v>603</v>
      </c>
      <c r="D227" s="90">
        <v>415588</v>
      </c>
    </row>
    <row r="228" spans="1:4" ht="12.75">
      <c r="A228" s="65" t="s">
        <v>741</v>
      </c>
      <c r="B228" s="5">
        <v>3100454</v>
      </c>
      <c r="C228" s="5" t="s">
        <v>604</v>
      </c>
      <c r="D228" s="90">
        <v>161026</v>
      </c>
    </row>
    <row r="229" spans="1:4" ht="12.75">
      <c r="A229" s="65" t="s">
        <v>741</v>
      </c>
      <c r="B229" s="5">
        <v>3100455</v>
      </c>
      <c r="C229" s="5" t="s">
        <v>605</v>
      </c>
      <c r="D229" s="90">
        <v>0</v>
      </c>
    </row>
    <row r="230" spans="1:4" ht="12.75">
      <c r="A230" s="65" t="s">
        <v>741</v>
      </c>
      <c r="B230" s="5">
        <v>3100469</v>
      </c>
      <c r="C230" s="5" t="s">
        <v>606</v>
      </c>
      <c r="D230" s="90">
        <v>144</v>
      </c>
    </row>
    <row r="231" spans="1:4" ht="12.75">
      <c r="A231" s="65" t="s">
        <v>741</v>
      </c>
      <c r="B231" s="5">
        <v>3100325</v>
      </c>
      <c r="C231" s="5" t="s">
        <v>607</v>
      </c>
      <c r="D231" s="90">
        <v>28443</v>
      </c>
    </row>
    <row r="232" spans="1:4" ht="12.75">
      <c r="A232" s="65" t="s">
        <v>741</v>
      </c>
      <c r="B232" s="5">
        <v>3100327</v>
      </c>
      <c r="C232" s="5" t="s">
        <v>608</v>
      </c>
      <c r="D232" s="90">
        <v>39830</v>
      </c>
    </row>
    <row r="233" spans="1:4" ht="12.75">
      <c r="A233" s="65" t="s">
        <v>741</v>
      </c>
      <c r="B233" s="5">
        <v>3100328</v>
      </c>
      <c r="C233" s="5" t="s">
        <v>609</v>
      </c>
      <c r="D233" s="90">
        <v>1213161</v>
      </c>
    </row>
    <row r="234" spans="1:4" ht="12.75">
      <c r="A234" s="65" t="s">
        <v>741</v>
      </c>
      <c r="B234" s="5">
        <v>3100407</v>
      </c>
      <c r="C234" s="5" t="s">
        <v>610</v>
      </c>
      <c r="D234" s="90">
        <v>90957</v>
      </c>
    </row>
    <row r="235" spans="1:4" ht="12.75">
      <c r="A235" s="65" t="s">
        <v>741</v>
      </c>
      <c r="B235" s="5">
        <v>3100409</v>
      </c>
      <c r="C235" s="5" t="s">
        <v>611</v>
      </c>
      <c r="D235" s="90">
        <v>293541</v>
      </c>
    </row>
    <row r="236" spans="1:4" ht="12.75">
      <c r="A236" s="65" t="s">
        <v>741</v>
      </c>
      <c r="B236" s="5">
        <v>3100329</v>
      </c>
      <c r="C236" s="5" t="s">
        <v>612</v>
      </c>
      <c r="D236" s="90">
        <v>0</v>
      </c>
    </row>
    <row r="237" spans="1:4" ht="12.75">
      <c r="A237" s="65" t="s">
        <v>741</v>
      </c>
      <c r="B237" s="5">
        <v>3100477</v>
      </c>
      <c r="C237" s="5" t="s">
        <v>613</v>
      </c>
      <c r="D237" s="90">
        <v>0</v>
      </c>
    </row>
    <row r="238" spans="1:4" ht="12.75">
      <c r="A238" s="65" t="s">
        <v>741</v>
      </c>
      <c r="B238" s="5">
        <v>3100489</v>
      </c>
      <c r="C238" s="5" t="s">
        <v>614</v>
      </c>
      <c r="D238" s="90">
        <v>3104753</v>
      </c>
    </row>
    <row r="239" spans="1:4" ht="12.75">
      <c r="A239" s="65" t="s">
        <v>741</v>
      </c>
      <c r="B239" s="5">
        <v>3100490</v>
      </c>
      <c r="C239" s="5" t="s">
        <v>615</v>
      </c>
      <c r="D239" s="90">
        <v>519378</v>
      </c>
    </row>
    <row r="240" spans="1:4" ht="12.75">
      <c r="A240" s="65" t="s">
        <v>741</v>
      </c>
      <c r="B240" s="5">
        <v>3100491</v>
      </c>
      <c r="C240" s="5" t="s">
        <v>616</v>
      </c>
      <c r="D240" s="90">
        <v>0</v>
      </c>
    </row>
    <row r="241" spans="1:4" ht="12.75">
      <c r="A241" s="65" t="s">
        <v>741</v>
      </c>
      <c r="B241" s="5">
        <v>3100492</v>
      </c>
      <c r="C241" s="5" t="s">
        <v>617</v>
      </c>
      <c r="D241" s="90">
        <v>0</v>
      </c>
    </row>
    <row r="242" spans="1:4" ht="12.75">
      <c r="A242" s="65" t="s">
        <v>741</v>
      </c>
      <c r="B242" s="5">
        <v>3100494</v>
      </c>
      <c r="C242" s="5" t="s">
        <v>618</v>
      </c>
      <c r="D242" s="90">
        <v>27495</v>
      </c>
    </row>
    <row r="243" spans="1:4" ht="25.5">
      <c r="A243" s="65" t="s">
        <v>741</v>
      </c>
      <c r="B243" s="5">
        <v>3100386</v>
      </c>
      <c r="C243" s="5" t="s">
        <v>619</v>
      </c>
      <c r="D243" s="90">
        <v>0</v>
      </c>
    </row>
    <row r="244" spans="1:4" ht="12.75">
      <c r="A244" s="65" t="s">
        <v>741</v>
      </c>
      <c r="B244" s="5">
        <v>3101813</v>
      </c>
      <c r="C244" s="5" t="s">
        <v>620</v>
      </c>
      <c r="D244" s="90">
        <v>0</v>
      </c>
    </row>
    <row r="245" spans="1:4" ht="12.75">
      <c r="A245" s="65" t="s">
        <v>741</v>
      </c>
      <c r="B245" s="5">
        <v>3101814</v>
      </c>
      <c r="C245" s="5" t="s">
        <v>621</v>
      </c>
      <c r="D245" s="90">
        <v>0</v>
      </c>
    </row>
    <row r="246" spans="1:4" ht="12.75">
      <c r="A246" s="65" t="s">
        <v>741</v>
      </c>
      <c r="B246" s="5">
        <v>3101815</v>
      </c>
      <c r="C246" s="5" t="s">
        <v>622</v>
      </c>
      <c r="D246" s="90">
        <v>0</v>
      </c>
    </row>
    <row r="247" spans="1:4" ht="12.75">
      <c r="A247" s="65" t="s">
        <v>741</v>
      </c>
      <c r="B247" s="4" t="s">
        <v>623</v>
      </c>
      <c r="C247" s="4" t="s">
        <v>624</v>
      </c>
      <c r="D247" s="85">
        <f>SUM(D248:D252)</f>
        <v>333307</v>
      </c>
    </row>
    <row r="248" spans="1:4" ht="12.75">
      <c r="A248" s="65" t="s">
        <v>741</v>
      </c>
      <c r="B248" s="5">
        <v>3100431</v>
      </c>
      <c r="C248" s="5" t="s">
        <v>625</v>
      </c>
      <c r="D248" s="90">
        <v>0</v>
      </c>
    </row>
    <row r="249" spans="1:4" ht="12.75">
      <c r="A249" s="65" t="s">
        <v>741</v>
      </c>
      <c r="B249" s="5">
        <v>3100453</v>
      </c>
      <c r="C249" s="5" t="s">
        <v>626</v>
      </c>
      <c r="D249" s="90">
        <v>203939</v>
      </c>
    </row>
    <row r="250" spans="1:4" ht="12.75">
      <c r="A250" s="65" t="s">
        <v>741</v>
      </c>
      <c r="B250" s="5">
        <v>3100457</v>
      </c>
      <c r="C250" s="5" t="s">
        <v>627</v>
      </c>
      <c r="D250" s="90">
        <v>108448</v>
      </c>
    </row>
    <row r="251" spans="1:4" ht="12.75">
      <c r="A251" s="65" t="s">
        <v>741</v>
      </c>
      <c r="B251" s="5">
        <v>3100458</v>
      </c>
      <c r="C251" s="5" t="s">
        <v>628</v>
      </c>
      <c r="D251" s="90">
        <v>20920</v>
      </c>
    </row>
    <row r="252" spans="1:4" ht="12.75">
      <c r="A252" s="65" t="s">
        <v>741</v>
      </c>
      <c r="B252" s="5">
        <v>3100459</v>
      </c>
      <c r="C252" s="5" t="s">
        <v>629</v>
      </c>
      <c r="D252" s="90">
        <v>0</v>
      </c>
    </row>
    <row r="253" spans="1:4" ht="12.75">
      <c r="A253" s="2"/>
      <c r="B253" s="3" t="s">
        <v>630</v>
      </c>
      <c r="C253" s="2"/>
      <c r="D253" s="86">
        <f>SUM(D254:D265)</f>
        <v>75233</v>
      </c>
    </row>
    <row r="254" spans="1:4" ht="12.75">
      <c r="A254" s="65" t="s">
        <v>741</v>
      </c>
      <c r="B254" s="5">
        <v>3100301</v>
      </c>
      <c r="C254" s="5" t="s">
        <v>631</v>
      </c>
      <c r="D254" s="90">
        <v>0</v>
      </c>
    </row>
    <row r="255" spans="1:4" ht="12.75">
      <c r="A255" s="65" t="s">
        <v>741</v>
      </c>
      <c r="B255" s="5">
        <v>3100302</v>
      </c>
      <c r="C255" s="5" t="s">
        <v>632</v>
      </c>
      <c r="D255" s="90">
        <v>0</v>
      </c>
    </row>
    <row r="256" spans="1:4" ht="12.75">
      <c r="A256" s="65" t="s">
        <v>741</v>
      </c>
      <c r="B256" s="5">
        <v>3100330</v>
      </c>
      <c r="C256" s="5" t="s">
        <v>633</v>
      </c>
      <c r="D256" s="90">
        <v>0</v>
      </c>
    </row>
    <row r="257" spans="1:4" ht="25.5">
      <c r="A257" s="65" t="s">
        <v>741</v>
      </c>
      <c r="B257" s="5">
        <v>3100331</v>
      </c>
      <c r="C257" s="5" t="s">
        <v>634</v>
      </c>
      <c r="D257" s="90">
        <v>0</v>
      </c>
    </row>
    <row r="258" spans="1:4" ht="12.75">
      <c r="A258" s="65" t="s">
        <v>741</v>
      </c>
      <c r="B258" s="5">
        <v>3100334</v>
      </c>
      <c r="C258" s="5" t="s">
        <v>635</v>
      </c>
      <c r="D258" s="90">
        <v>0</v>
      </c>
    </row>
    <row r="259" spans="1:4" ht="25.5">
      <c r="A259" s="65" t="s">
        <v>741</v>
      </c>
      <c r="B259" s="5">
        <v>3100335</v>
      </c>
      <c r="C259" s="5" t="s">
        <v>636</v>
      </c>
      <c r="D259" s="90">
        <v>75233</v>
      </c>
    </row>
    <row r="260" spans="1:4" ht="25.5">
      <c r="A260" s="65" t="s">
        <v>741</v>
      </c>
      <c r="B260" s="5">
        <v>3100336</v>
      </c>
      <c r="C260" s="5" t="s">
        <v>637</v>
      </c>
      <c r="D260" s="90">
        <v>0</v>
      </c>
    </row>
    <row r="261" spans="1:4" ht="25.5">
      <c r="A261" s="65" t="s">
        <v>741</v>
      </c>
      <c r="B261" s="5">
        <v>3100337</v>
      </c>
      <c r="C261" s="5" t="s">
        <v>638</v>
      </c>
      <c r="D261" s="90">
        <v>0</v>
      </c>
    </row>
    <row r="262" spans="1:4" ht="25.5">
      <c r="A262" s="65" t="s">
        <v>741</v>
      </c>
      <c r="B262" s="5">
        <v>3100340</v>
      </c>
      <c r="C262" s="5" t="s">
        <v>639</v>
      </c>
      <c r="D262" s="90">
        <v>0</v>
      </c>
    </row>
    <row r="263" spans="1:4" ht="12.75">
      <c r="A263" s="65" t="s">
        <v>741</v>
      </c>
      <c r="B263" s="5">
        <v>3100342</v>
      </c>
      <c r="C263" s="5" t="s">
        <v>640</v>
      </c>
      <c r="D263" s="90">
        <v>0</v>
      </c>
    </row>
    <row r="264" spans="1:4" ht="12.75">
      <c r="A264" s="65" t="s">
        <v>741</v>
      </c>
      <c r="B264" s="5">
        <v>3100343</v>
      </c>
      <c r="C264" s="5" t="s">
        <v>641</v>
      </c>
      <c r="D264" s="90">
        <v>0</v>
      </c>
    </row>
    <row r="265" spans="1:4" ht="25.5">
      <c r="A265" s="65" t="s">
        <v>741</v>
      </c>
      <c r="B265" s="5">
        <v>3100382</v>
      </c>
      <c r="C265" s="5" t="s">
        <v>642</v>
      </c>
      <c r="D265" s="90">
        <v>0</v>
      </c>
    </row>
    <row r="266" spans="1:4" ht="12.75">
      <c r="A266" s="3">
        <v>34</v>
      </c>
      <c r="B266" s="4" t="s">
        <v>643</v>
      </c>
      <c r="C266" s="3" t="s">
        <v>644</v>
      </c>
      <c r="D266" s="85">
        <f>D267+D269+D273+D276+D277</f>
        <v>7580431</v>
      </c>
    </row>
    <row r="267" spans="1:4" ht="12.75">
      <c r="A267" s="65" t="s">
        <v>741</v>
      </c>
      <c r="B267" s="4" t="s">
        <v>645</v>
      </c>
      <c r="C267" s="4" t="s">
        <v>646</v>
      </c>
      <c r="D267" s="85">
        <f>D268</f>
        <v>326754</v>
      </c>
    </row>
    <row r="268" spans="1:4" ht="12.75">
      <c r="A268" s="65" t="s">
        <v>741</v>
      </c>
      <c r="B268" s="5">
        <v>3100501</v>
      </c>
      <c r="C268" s="5" t="s">
        <v>647</v>
      </c>
      <c r="D268" s="90">
        <v>326754</v>
      </c>
    </row>
    <row r="269" spans="1:4" ht="12.75">
      <c r="A269" s="65" t="s">
        <v>741</v>
      </c>
      <c r="B269" s="4" t="s">
        <v>648</v>
      </c>
      <c r="C269" s="4" t="s">
        <v>649</v>
      </c>
      <c r="D269" s="85">
        <f>SUM(D270:D272)</f>
        <v>6817415</v>
      </c>
    </row>
    <row r="270" spans="1:4" ht="12.75">
      <c r="A270" s="65" t="s">
        <v>741</v>
      </c>
      <c r="B270" s="5">
        <v>3100502</v>
      </c>
      <c r="C270" s="5" t="s">
        <v>650</v>
      </c>
      <c r="D270" s="90">
        <v>21258</v>
      </c>
    </row>
    <row r="271" spans="1:4" ht="12.75">
      <c r="A271" s="65" t="s">
        <v>741</v>
      </c>
      <c r="B271" s="5">
        <v>3100503</v>
      </c>
      <c r="C271" s="5" t="s">
        <v>651</v>
      </c>
      <c r="D271" s="90">
        <v>63203</v>
      </c>
    </row>
    <row r="272" spans="1:4" ht="12.75">
      <c r="A272" s="65" t="s">
        <v>741</v>
      </c>
      <c r="B272" s="5">
        <v>3100504</v>
      </c>
      <c r="C272" s="5" t="s">
        <v>652</v>
      </c>
      <c r="D272" s="90">
        <v>6732954</v>
      </c>
    </row>
    <row r="273" spans="1:4" ht="12.75">
      <c r="A273" s="65" t="s">
        <v>741</v>
      </c>
      <c r="B273" s="4" t="s">
        <v>653</v>
      </c>
      <c r="C273" s="4" t="s">
        <v>654</v>
      </c>
      <c r="D273" s="85">
        <f>SUM(D274:D275)</f>
        <v>436262</v>
      </c>
    </row>
    <row r="274" spans="1:4" ht="12.75">
      <c r="A274" s="65" t="s">
        <v>741</v>
      </c>
      <c r="B274" s="5">
        <v>3100505</v>
      </c>
      <c r="C274" s="5" t="s">
        <v>655</v>
      </c>
      <c r="D274" s="90">
        <v>133880</v>
      </c>
    </row>
    <row r="275" spans="1:4" ht="12.75">
      <c r="A275" s="65" t="s">
        <v>741</v>
      </c>
      <c r="B275" s="5">
        <v>3100506</v>
      </c>
      <c r="C275" s="5" t="s">
        <v>656</v>
      </c>
      <c r="D275" s="90">
        <v>302382</v>
      </c>
    </row>
    <row r="276" spans="1:4" ht="12.75">
      <c r="A276" s="65" t="s">
        <v>741</v>
      </c>
      <c r="B276" s="4" t="s">
        <v>657</v>
      </c>
      <c r="C276" s="4" t="s">
        <v>658</v>
      </c>
      <c r="D276" s="85">
        <v>0</v>
      </c>
    </row>
    <row r="277" spans="1:4" ht="12.75">
      <c r="A277" s="65" t="s">
        <v>741</v>
      </c>
      <c r="B277" s="4" t="s">
        <v>659</v>
      </c>
      <c r="C277" s="4" t="s">
        <v>660</v>
      </c>
      <c r="D277" s="85">
        <f>SUM(D278:D279)</f>
        <v>0</v>
      </c>
    </row>
    <row r="278" spans="1:4" ht="12.75">
      <c r="A278" s="65" t="s">
        <v>741</v>
      </c>
      <c r="B278" s="5">
        <v>3100507</v>
      </c>
      <c r="C278" s="5" t="s">
        <v>661</v>
      </c>
      <c r="D278" s="90">
        <v>0</v>
      </c>
    </row>
    <row r="279" spans="1:4" ht="12.75">
      <c r="A279" s="65" t="s">
        <v>741</v>
      </c>
      <c r="B279" s="5">
        <v>3100508</v>
      </c>
      <c r="C279" s="5" t="s">
        <v>662</v>
      </c>
      <c r="D279" s="90">
        <v>0</v>
      </c>
    </row>
    <row r="280" spans="1:4" ht="12.75">
      <c r="A280" s="3">
        <v>35</v>
      </c>
      <c r="B280" s="4" t="s">
        <v>663</v>
      </c>
      <c r="C280" s="3" t="s">
        <v>664</v>
      </c>
      <c r="D280" s="85">
        <f>SUM(D281:D305)-SUM(D306:D308)+SUM(D309:D311)</f>
        <v>164167852</v>
      </c>
    </row>
    <row r="281" spans="1:4" ht="12.75">
      <c r="A281" s="65" t="s">
        <v>741</v>
      </c>
      <c r="B281" s="5">
        <v>3100432</v>
      </c>
      <c r="C281" s="5" t="s">
        <v>665</v>
      </c>
      <c r="D281" s="90">
        <v>403908</v>
      </c>
    </row>
    <row r="282" spans="1:4" ht="12.75">
      <c r="A282" s="65" t="s">
        <v>741</v>
      </c>
      <c r="B282" s="5">
        <v>3100318</v>
      </c>
      <c r="C282" s="5" t="s">
        <v>666</v>
      </c>
      <c r="D282" s="90">
        <v>0</v>
      </c>
    </row>
    <row r="283" spans="1:4" ht="12.75">
      <c r="A283" s="65" t="s">
        <v>741</v>
      </c>
      <c r="B283" s="5">
        <v>3100608</v>
      </c>
      <c r="C283" s="5" t="s">
        <v>667</v>
      </c>
      <c r="D283" s="90">
        <v>31747721</v>
      </c>
    </row>
    <row r="284" spans="1:4" ht="25.5">
      <c r="A284" s="65" t="s">
        <v>741</v>
      </c>
      <c r="B284" s="5">
        <v>3100609</v>
      </c>
      <c r="C284" s="5" t="s">
        <v>668</v>
      </c>
      <c r="D284" s="90">
        <v>15257579</v>
      </c>
    </row>
    <row r="285" spans="1:4" ht="12.75">
      <c r="A285" s="65" t="s">
        <v>741</v>
      </c>
      <c r="B285" s="5">
        <v>3100610</v>
      </c>
      <c r="C285" s="5" t="s">
        <v>669</v>
      </c>
      <c r="D285" s="90">
        <v>2492147</v>
      </c>
    </row>
    <row r="286" spans="1:4" ht="25.5">
      <c r="A286" s="65" t="s">
        <v>741</v>
      </c>
      <c r="B286" s="5">
        <v>3100611</v>
      </c>
      <c r="C286" s="5" t="s">
        <v>670</v>
      </c>
      <c r="D286" s="90">
        <v>3235088</v>
      </c>
    </row>
    <row r="287" spans="1:4" ht="12.75">
      <c r="A287" s="65" t="s">
        <v>741</v>
      </c>
      <c r="B287" s="5">
        <v>3100612</v>
      </c>
      <c r="C287" s="5" t="s">
        <v>671</v>
      </c>
      <c r="D287" s="90">
        <v>7709665</v>
      </c>
    </row>
    <row r="288" spans="1:4" ht="12.75">
      <c r="A288" s="65" t="s">
        <v>741</v>
      </c>
      <c r="B288" s="5">
        <v>3100613</v>
      </c>
      <c r="C288" s="5" t="s">
        <v>672</v>
      </c>
      <c r="D288" s="90">
        <v>3194806</v>
      </c>
    </row>
    <row r="289" spans="1:4" ht="25.5">
      <c r="A289" s="65" t="s">
        <v>741</v>
      </c>
      <c r="B289" s="5">
        <v>3100614</v>
      </c>
      <c r="C289" s="5" t="s">
        <v>673</v>
      </c>
      <c r="D289" s="90">
        <v>744313</v>
      </c>
    </row>
    <row r="290" spans="1:4" ht="12.75">
      <c r="A290" s="65" t="s">
        <v>741</v>
      </c>
      <c r="B290" s="5">
        <v>3100615</v>
      </c>
      <c r="C290" s="5" t="s">
        <v>674</v>
      </c>
      <c r="D290" s="90">
        <v>123453</v>
      </c>
    </row>
    <row r="291" spans="1:4" ht="25.5">
      <c r="A291" s="65" t="s">
        <v>741</v>
      </c>
      <c r="B291" s="5">
        <v>3100616</v>
      </c>
      <c r="C291" s="5" t="s">
        <v>675</v>
      </c>
      <c r="D291" s="90">
        <v>780590</v>
      </c>
    </row>
    <row r="292" spans="1:4" ht="12.75">
      <c r="A292" s="65" t="s">
        <v>741</v>
      </c>
      <c r="B292" s="5">
        <v>3100617</v>
      </c>
      <c r="C292" s="5" t="s">
        <v>676</v>
      </c>
      <c r="D292" s="90">
        <v>764979</v>
      </c>
    </row>
    <row r="293" spans="1:4" ht="12.75">
      <c r="A293" s="65" t="s">
        <v>741</v>
      </c>
      <c r="B293" s="5">
        <v>3100618</v>
      </c>
      <c r="C293" s="5" t="s">
        <v>677</v>
      </c>
      <c r="D293" s="90">
        <v>16325915</v>
      </c>
    </row>
    <row r="294" spans="1:4" ht="12.75">
      <c r="A294" s="65" t="s">
        <v>741</v>
      </c>
      <c r="B294" s="5">
        <v>3100619</v>
      </c>
      <c r="C294" s="5" t="s">
        <v>678</v>
      </c>
      <c r="D294" s="90">
        <v>1473580</v>
      </c>
    </row>
    <row r="295" spans="1:4" ht="12.75">
      <c r="A295" s="65" t="s">
        <v>741</v>
      </c>
      <c r="B295" s="5">
        <v>3100620</v>
      </c>
      <c r="C295" s="5" t="s">
        <v>679</v>
      </c>
      <c r="D295" s="90">
        <v>45402610</v>
      </c>
    </row>
    <row r="296" spans="1:4" ht="25.5">
      <c r="A296" s="65" t="s">
        <v>741</v>
      </c>
      <c r="B296" s="5">
        <v>3100623</v>
      </c>
      <c r="C296" s="5" t="s">
        <v>680</v>
      </c>
      <c r="D296" s="90">
        <v>8907090</v>
      </c>
    </row>
    <row r="297" spans="1:4" ht="12.75">
      <c r="A297" s="65" t="s">
        <v>741</v>
      </c>
      <c r="B297" s="5">
        <v>3100624</v>
      </c>
      <c r="C297" s="5" t="s">
        <v>681</v>
      </c>
      <c r="D297" s="90">
        <v>4060872</v>
      </c>
    </row>
    <row r="298" spans="1:4" ht="12.75">
      <c r="A298" s="65" t="s">
        <v>741</v>
      </c>
      <c r="B298" s="5">
        <v>3100625</v>
      </c>
      <c r="C298" s="5" t="s">
        <v>682</v>
      </c>
      <c r="D298" s="90">
        <v>3966274</v>
      </c>
    </row>
    <row r="299" spans="1:4" ht="12.75">
      <c r="A299" s="65" t="s">
        <v>741</v>
      </c>
      <c r="B299" s="5">
        <v>3100626</v>
      </c>
      <c r="C299" s="5" t="s">
        <v>683</v>
      </c>
      <c r="D299" s="90">
        <v>17305027</v>
      </c>
    </row>
    <row r="300" spans="1:4" ht="25.5">
      <c r="A300" s="65" t="s">
        <v>741</v>
      </c>
      <c r="B300" s="5">
        <v>3100627</v>
      </c>
      <c r="C300" s="5" t="s">
        <v>684</v>
      </c>
      <c r="D300" s="90">
        <v>0</v>
      </c>
    </row>
    <row r="301" spans="1:4" ht="25.5">
      <c r="A301" s="65" t="s">
        <v>741</v>
      </c>
      <c r="B301" s="5">
        <v>3100628</v>
      </c>
      <c r="C301" s="5" t="s">
        <v>685</v>
      </c>
      <c r="D301" s="90">
        <v>0</v>
      </c>
    </row>
    <row r="302" spans="1:4" ht="25.5">
      <c r="A302" s="65" t="s">
        <v>741</v>
      </c>
      <c r="B302" s="5">
        <v>3100629</v>
      </c>
      <c r="C302" s="5" t="s">
        <v>686</v>
      </c>
      <c r="D302" s="90">
        <v>0</v>
      </c>
    </row>
    <row r="303" spans="1:4" ht="25.5">
      <c r="A303" s="65" t="s">
        <v>741</v>
      </c>
      <c r="B303" s="5">
        <v>3100630</v>
      </c>
      <c r="C303" s="5" t="s">
        <v>687</v>
      </c>
      <c r="D303" s="90">
        <v>119952</v>
      </c>
    </row>
    <row r="304" spans="1:4" ht="25.5">
      <c r="A304" s="65" t="s">
        <v>741</v>
      </c>
      <c r="B304" s="5">
        <v>3100631</v>
      </c>
      <c r="C304" s="5" t="s">
        <v>688</v>
      </c>
      <c r="D304" s="90">
        <v>2453804</v>
      </c>
    </row>
    <row r="305" spans="1:4" ht="25.5">
      <c r="A305" s="65" t="s">
        <v>741</v>
      </c>
      <c r="B305" s="5">
        <v>3100632</v>
      </c>
      <c r="C305" s="5" t="s">
        <v>689</v>
      </c>
      <c r="D305" s="90">
        <v>2066975</v>
      </c>
    </row>
    <row r="306" spans="1:4" ht="25.5">
      <c r="A306" s="65" t="s">
        <v>742</v>
      </c>
      <c r="B306" s="5">
        <v>4850101</v>
      </c>
      <c r="C306" s="5" t="s">
        <v>690</v>
      </c>
      <c r="D306" s="90">
        <v>116640</v>
      </c>
    </row>
    <row r="307" spans="1:4" ht="25.5">
      <c r="A307" s="65" t="s">
        <v>742</v>
      </c>
      <c r="B307" s="5">
        <v>4850102</v>
      </c>
      <c r="C307" s="5" t="s">
        <v>691</v>
      </c>
      <c r="D307" s="90">
        <v>2185930</v>
      </c>
    </row>
    <row r="308" spans="1:4" ht="25.5">
      <c r="A308" s="65" t="s">
        <v>742</v>
      </c>
      <c r="B308" s="5">
        <v>4850109</v>
      </c>
      <c r="C308" s="5" t="s">
        <v>692</v>
      </c>
      <c r="D308" s="90">
        <v>2065926</v>
      </c>
    </row>
    <row r="309" spans="1:4" ht="25.5">
      <c r="A309" s="65" t="s">
        <v>741</v>
      </c>
      <c r="B309" s="5">
        <v>3100633</v>
      </c>
      <c r="C309" s="5" t="s">
        <v>693</v>
      </c>
      <c r="D309" s="90">
        <v>0</v>
      </c>
    </row>
    <row r="310" spans="1:4" ht="12.75">
      <c r="A310" s="65" t="s">
        <v>741</v>
      </c>
      <c r="B310" s="5">
        <v>3100634</v>
      </c>
      <c r="C310" s="5" t="s">
        <v>694</v>
      </c>
      <c r="D310" s="90">
        <v>0</v>
      </c>
    </row>
    <row r="311" spans="1:4" ht="25.5">
      <c r="A311" s="65" t="s">
        <v>741</v>
      </c>
      <c r="B311" s="5">
        <v>3100635</v>
      </c>
      <c r="C311" s="5" t="s">
        <v>695</v>
      </c>
      <c r="D311" s="90">
        <v>0</v>
      </c>
    </row>
    <row r="312" spans="1:4" ht="12.75">
      <c r="A312" s="3">
        <v>36</v>
      </c>
      <c r="B312" s="4" t="s">
        <v>696</v>
      </c>
      <c r="C312" s="3" t="s">
        <v>697</v>
      </c>
      <c r="D312" s="85">
        <f>SUM(D313:D327)-SUM(D328:D329)+SUM(D330)</f>
        <v>511818</v>
      </c>
    </row>
    <row r="313" spans="1:4" ht="12.75">
      <c r="A313" s="65" t="s">
        <v>741</v>
      </c>
      <c r="B313" s="5">
        <v>3100433</v>
      </c>
      <c r="C313" s="5" t="s">
        <v>698</v>
      </c>
      <c r="D313" s="90">
        <v>0</v>
      </c>
    </row>
    <row r="314" spans="1:4" ht="12.75">
      <c r="A314" s="65" t="s">
        <v>741</v>
      </c>
      <c r="B314" s="5">
        <v>3100707</v>
      </c>
      <c r="C314" s="5" t="s">
        <v>699</v>
      </c>
      <c r="D314" s="90">
        <v>174819</v>
      </c>
    </row>
    <row r="315" spans="1:4" ht="25.5">
      <c r="A315" s="65" t="s">
        <v>741</v>
      </c>
      <c r="B315" s="5">
        <v>3100708</v>
      </c>
      <c r="C315" s="5" t="s">
        <v>700</v>
      </c>
      <c r="D315" s="90">
        <v>100932</v>
      </c>
    </row>
    <row r="316" spans="1:4" ht="12.75">
      <c r="A316" s="65" t="s">
        <v>741</v>
      </c>
      <c r="B316" s="5">
        <v>3100709</v>
      </c>
      <c r="C316" s="5" t="s">
        <v>701</v>
      </c>
      <c r="D316" s="90">
        <v>0</v>
      </c>
    </row>
    <row r="317" spans="1:4" ht="25.5">
      <c r="A317" s="65" t="s">
        <v>741</v>
      </c>
      <c r="B317" s="5">
        <v>3100710</v>
      </c>
      <c r="C317" s="5" t="s">
        <v>702</v>
      </c>
      <c r="D317" s="90">
        <v>33243</v>
      </c>
    </row>
    <row r="318" spans="1:4" ht="12.75">
      <c r="A318" s="65" t="s">
        <v>741</v>
      </c>
      <c r="B318" s="5">
        <v>3100711</v>
      </c>
      <c r="C318" s="5" t="s">
        <v>703</v>
      </c>
      <c r="D318" s="90">
        <v>80441</v>
      </c>
    </row>
    <row r="319" spans="1:4" ht="12.75">
      <c r="A319" s="65" t="s">
        <v>741</v>
      </c>
      <c r="B319" s="5">
        <v>3100712</v>
      </c>
      <c r="C319" s="5" t="s">
        <v>704</v>
      </c>
      <c r="D319" s="90">
        <v>46431</v>
      </c>
    </row>
    <row r="320" spans="1:4" ht="25.5">
      <c r="A320" s="65" t="s">
        <v>741</v>
      </c>
      <c r="B320" s="5">
        <v>3100713</v>
      </c>
      <c r="C320" s="5" t="s">
        <v>705</v>
      </c>
      <c r="D320" s="90">
        <v>10029</v>
      </c>
    </row>
    <row r="321" spans="1:4" ht="12.75">
      <c r="A321" s="65" t="s">
        <v>741</v>
      </c>
      <c r="B321" s="5">
        <v>3100714</v>
      </c>
      <c r="C321" s="5" t="s">
        <v>706</v>
      </c>
      <c r="D321" s="90">
        <v>11135</v>
      </c>
    </row>
    <row r="322" spans="1:4" ht="12.75">
      <c r="A322" s="65" t="s">
        <v>741</v>
      </c>
      <c r="B322" s="5">
        <v>3100715</v>
      </c>
      <c r="C322" s="5" t="s">
        <v>707</v>
      </c>
      <c r="D322" s="90">
        <v>12829</v>
      </c>
    </row>
    <row r="323" spans="1:4" ht="12.75">
      <c r="A323" s="65" t="s">
        <v>741</v>
      </c>
      <c r="B323" s="5">
        <v>3100716</v>
      </c>
      <c r="C323" s="5" t="s">
        <v>708</v>
      </c>
      <c r="D323" s="90">
        <v>41039</v>
      </c>
    </row>
    <row r="324" spans="1:4" ht="25.5">
      <c r="A324" s="65" t="s">
        <v>741</v>
      </c>
      <c r="B324" s="5">
        <v>3100717</v>
      </c>
      <c r="C324" s="5" t="s">
        <v>709</v>
      </c>
      <c r="D324" s="90">
        <v>0</v>
      </c>
    </row>
    <row r="325" spans="1:4" ht="25.5">
      <c r="A325" s="65" t="s">
        <v>741</v>
      </c>
      <c r="B325" s="5">
        <v>3100718</v>
      </c>
      <c r="C325" s="5" t="s">
        <v>710</v>
      </c>
      <c r="D325" s="90">
        <v>0</v>
      </c>
    </row>
    <row r="326" spans="1:4" ht="25.5">
      <c r="A326" s="65" t="s">
        <v>741</v>
      </c>
      <c r="B326" s="5">
        <v>3100719</v>
      </c>
      <c r="C326" s="5" t="s">
        <v>711</v>
      </c>
      <c r="D326" s="90">
        <v>20256</v>
      </c>
    </row>
    <row r="327" spans="1:4" ht="25.5">
      <c r="A327" s="65" t="s">
        <v>741</v>
      </c>
      <c r="B327" s="5">
        <v>3100720</v>
      </c>
      <c r="C327" s="5" t="s">
        <v>712</v>
      </c>
      <c r="D327" s="90">
        <v>0</v>
      </c>
    </row>
    <row r="328" spans="1:4" ht="25.5">
      <c r="A328" s="65" t="s">
        <v>742</v>
      </c>
      <c r="B328" s="5">
        <v>4850103</v>
      </c>
      <c r="C328" s="5" t="s">
        <v>713</v>
      </c>
      <c r="D328" s="90">
        <v>19336</v>
      </c>
    </row>
    <row r="329" spans="1:4" ht="25.5">
      <c r="A329" s="65" t="s">
        <v>742</v>
      </c>
      <c r="B329" s="5">
        <v>4850104</v>
      </c>
      <c r="C329" s="5" t="s">
        <v>714</v>
      </c>
      <c r="D329" s="90">
        <v>0</v>
      </c>
    </row>
    <row r="330" spans="1:4" ht="25.5">
      <c r="A330" s="65" t="s">
        <v>741</v>
      </c>
      <c r="B330" s="5">
        <v>3100721</v>
      </c>
      <c r="C330" s="5" t="s">
        <v>715</v>
      </c>
      <c r="D330" s="90">
        <v>0</v>
      </c>
    </row>
    <row r="331" spans="1:4" ht="12.75">
      <c r="A331" s="3">
        <v>37</v>
      </c>
      <c r="B331" s="4" t="s">
        <v>716</v>
      </c>
      <c r="C331" s="3" t="s">
        <v>717</v>
      </c>
      <c r="D331" s="85">
        <f>SUM(D332:D346)-SUM(D347:D348)+SUM(D349)</f>
        <v>25638941</v>
      </c>
    </row>
    <row r="332" spans="1:4" ht="12.75">
      <c r="A332" s="65" t="s">
        <v>741</v>
      </c>
      <c r="B332" s="5">
        <v>3100434</v>
      </c>
      <c r="C332" s="5" t="s">
        <v>718</v>
      </c>
      <c r="D332" s="90">
        <v>0</v>
      </c>
    </row>
    <row r="333" spans="1:4" ht="12.75">
      <c r="A333" s="65" t="s">
        <v>741</v>
      </c>
      <c r="B333" s="5">
        <v>3100807</v>
      </c>
      <c r="C333" s="5" t="s">
        <v>719</v>
      </c>
      <c r="D333" s="90">
        <v>87251</v>
      </c>
    </row>
    <row r="334" spans="1:4" ht="25.5">
      <c r="A334" s="65" t="s">
        <v>741</v>
      </c>
      <c r="B334" s="5">
        <v>3100808</v>
      </c>
      <c r="C334" s="5" t="s">
        <v>720</v>
      </c>
      <c r="D334" s="90">
        <v>27000</v>
      </c>
    </row>
    <row r="335" spans="1:4" ht="12.75">
      <c r="A335" s="65" t="s">
        <v>741</v>
      </c>
      <c r="B335" s="5">
        <v>3100809</v>
      </c>
      <c r="C335" s="5" t="s">
        <v>721</v>
      </c>
      <c r="D335" s="90">
        <v>0</v>
      </c>
    </row>
    <row r="336" spans="1:4" ht="12.75">
      <c r="A336" s="65" t="s">
        <v>741</v>
      </c>
      <c r="B336" s="5">
        <v>3100810</v>
      </c>
      <c r="C336" s="5" t="s">
        <v>722</v>
      </c>
      <c r="D336" s="90">
        <v>21081</v>
      </c>
    </row>
    <row r="337" spans="1:4" ht="12.75">
      <c r="A337" s="65" t="s">
        <v>741</v>
      </c>
      <c r="B337" s="5">
        <v>3100811</v>
      </c>
      <c r="C337" s="5" t="s">
        <v>723</v>
      </c>
      <c r="D337" s="90">
        <v>34937</v>
      </c>
    </row>
    <row r="338" spans="1:4" ht="12.75">
      <c r="A338" s="65" t="s">
        <v>741</v>
      </c>
      <c r="B338" s="5">
        <v>3100812</v>
      </c>
      <c r="C338" s="5" t="s">
        <v>724</v>
      </c>
      <c r="D338" s="90">
        <v>16139403</v>
      </c>
    </row>
    <row r="339" spans="1:4" ht="25.5">
      <c r="A339" s="65" t="s">
        <v>741</v>
      </c>
      <c r="B339" s="5">
        <v>3100813</v>
      </c>
      <c r="C339" s="5" t="s">
        <v>725</v>
      </c>
      <c r="D339" s="90">
        <v>1370133</v>
      </c>
    </row>
    <row r="340" spans="1:4" ht="12.75">
      <c r="A340" s="65" t="s">
        <v>741</v>
      </c>
      <c r="B340" s="5">
        <v>3100814</v>
      </c>
      <c r="C340" s="5" t="s">
        <v>726</v>
      </c>
      <c r="D340" s="90">
        <v>1371636</v>
      </c>
    </row>
    <row r="341" spans="1:4" ht="12.75">
      <c r="A341" s="65" t="s">
        <v>741</v>
      </c>
      <c r="B341" s="5">
        <v>3100815</v>
      </c>
      <c r="C341" s="5" t="s">
        <v>727</v>
      </c>
      <c r="D341" s="90">
        <v>1158050</v>
      </c>
    </row>
    <row r="342" spans="1:4" ht="12.75">
      <c r="A342" s="65" t="s">
        <v>741</v>
      </c>
      <c r="B342" s="5">
        <v>3100816</v>
      </c>
      <c r="C342" s="5" t="s">
        <v>728</v>
      </c>
      <c r="D342" s="90">
        <v>5330630</v>
      </c>
    </row>
    <row r="343" spans="1:4" ht="25.5">
      <c r="A343" s="65" t="s">
        <v>741</v>
      </c>
      <c r="B343" s="5">
        <v>3100817</v>
      </c>
      <c r="C343" s="5" t="s">
        <v>729</v>
      </c>
      <c r="D343" s="90">
        <v>0</v>
      </c>
    </row>
    <row r="344" spans="1:4" ht="25.5">
      <c r="A344" s="65" t="s">
        <v>741</v>
      </c>
      <c r="B344" s="5">
        <v>3100818</v>
      </c>
      <c r="C344" s="5" t="s">
        <v>730</v>
      </c>
      <c r="D344" s="90">
        <v>0</v>
      </c>
    </row>
    <row r="345" spans="1:4" ht="25.5">
      <c r="A345" s="65" t="s">
        <v>741</v>
      </c>
      <c r="B345" s="5">
        <v>3100819</v>
      </c>
      <c r="C345" s="5" t="s">
        <v>731</v>
      </c>
      <c r="D345" s="90">
        <v>3640</v>
      </c>
    </row>
    <row r="346" spans="1:4" ht="25.5">
      <c r="A346" s="65" t="s">
        <v>741</v>
      </c>
      <c r="B346" s="5">
        <v>3100820</v>
      </c>
      <c r="C346" s="5" t="s">
        <v>732</v>
      </c>
      <c r="D346" s="90">
        <v>640829</v>
      </c>
    </row>
    <row r="347" spans="1:4" ht="25.5">
      <c r="A347" s="65" t="s">
        <v>742</v>
      </c>
      <c r="B347" s="5">
        <v>4850105</v>
      </c>
      <c r="C347" s="5" t="s">
        <v>733</v>
      </c>
      <c r="D347" s="90">
        <v>3640</v>
      </c>
    </row>
    <row r="348" spans="1:4" ht="25.5">
      <c r="A348" s="65" t="s">
        <v>742</v>
      </c>
      <c r="B348" s="5">
        <v>4850106</v>
      </c>
      <c r="C348" s="5" t="s">
        <v>734</v>
      </c>
      <c r="D348" s="90">
        <v>542009</v>
      </c>
    </row>
    <row r="349" spans="1:4" ht="25.5">
      <c r="A349" s="65" t="s">
        <v>741</v>
      </c>
      <c r="B349" s="5">
        <v>3100828</v>
      </c>
      <c r="C349" s="5" t="s">
        <v>735</v>
      </c>
      <c r="D349" s="90">
        <v>0</v>
      </c>
    </row>
    <row r="350" spans="1:4" ht="12.75">
      <c r="A350" s="3">
        <v>38</v>
      </c>
      <c r="B350" s="4" t="s">
        <v>736</v>
      </c>
      <c r="C350" s="3" t="s">
        <v>737</v>
      </c>
      <c r="D350" s="85">
        <f>SUM(D351:D365)-SUM(D366:D367)+SUM(D368:D370)</f>
        <v>23760880</v>
      </c>
    </row>
    <row r="351" spans="1:4" ht="12.75">
      <c r="A351" s="65" t="s">
        <v>741</v>
      </c>
      <c r="B351" s="5">
        <v>3100435</v>
      </c>
      <c r="C351" s="5" t="s">
        <v>753</v>
      </c>
      <c r="D351" s="90">
        <v>0</v>
      </c>
    </row>
    <row r="352" spans="1:4" ht="12.75">
      <c r="A352" s="65" t="s">
        <v>741</v>
      </c>
      <c r="B352" s="5">
        <v>3100907</v>
      </c>
      <c r="C352" s="5" t="s">
        <v>754</v>
      </c>
      <c r="D352" s="90">
        <v>1168192</v>
      </c>
    </row>
    <row r="353" spans="1:4" ht="25.5">
      <c r="A353" s="65" t="s">
        <v>741</v>
      </c>
      <c r="B353" s="5">
        <v>3100908</v>
      </c>
      <c r="C353" s="5" t="s">
        <v>755</v>
      </c>
      <c r="D353" s="90">
        <v>737811</v>
      </c>
    </row>
    <row r="354" spans="1:4" ht="12.75">
      <c r="A354" s="65" t="s">
        <v>741</v>
      </c>
      <c r="B354" s="5">
        <v>3100909</v>
      </c>
      <c r="C354" s="5" t="s">
        <v>756</v>
      </c>
      <c r="D354" s="90">
        <v>0</v>
      </c>
    </row>
    <row r="355" spans="1:4" ht="25.5">
      <c r="A355" s="65" t="s">
        <v>741</v>
      </c>
      <c r="B355" s="5">
        <v>3100910</v>
      </c>
      <c r="C355" s="5" t="s">
        <v>757</v>
      </c>
      <c r="D355" s="90">
        <v>288110</v>
      </c>
    </row>
    <row r="356" spans="1:4" ht="12.75">
      <c r="A356" s="65" t="s">
        <v>741</v>
      </c>
      <c r="B356" s="5">
        <v>3100911</v>
      </c>
      <c r="C356" s="5" t="s">
        <v>758</v>
      </c>
      <c r="D356" s="90">
        <v>600227</v>
      </c>
    </row>
    <row r="357" spans="1:4" ht="12.75">
      <c r="A357" s="65" t="s">
        <v>741</v>
      </c>
      <c r="B357" s="5">
        <v>3100912</v>
      </c>
      <c r="C357" s="5" t="s">
        <v>759</v>
      </c>
      <c r="D357" s="90">
        <v>13477508</v>
      </c>
    </row>
    <row r="358" spans="1:4" ht="25.5">
      <c r="A358" s="65" t="s">
        <v>741</v>
      </c>
      <c r="B358" s="5">
        <v>3100913</v>
      </c>
      <c r="C358" s="5" t="s">
        <v>760</v>
      </c>
      <c r="D358" s="90">
        <v>1755795</v>
      </c>
    </row>
    <row r="359" spans="1:4" ht="12.75">
      <c r="A359" s="65" t="s">
        <v>741</v>
      </c>
      <c r="B359" s="5">
        <v>3100914</v>
      </c>
      <c r="C359" s="5" t="s">
        <v>761</v>
      </c>
      <c r="D359" s="90">
        <v>123752</v>
      </c>
    </row>
    <row r="360" spans="1:4" ht="12.75">
      <c r="A360" s="65" t="s">
        <v>741</v>
      </c>
      <c r="B360" s="5">
        <v>3100915</v>
      </c>
      <c r="C360" s="5" t="s">
        <v>762</v>
      </c>
      <c r="D360" s="90">
        <v>1063558</v>
      </c>
    </row>
    <row r="361" spans="1:4" ht="12.75">
      <c r="A361" s="65" t="s">
        <v>741</v>
      </c>
      <c r="B361" s="5">
        <v>3100916</v>
      </c>
      <c r="C361" s="5" t="s">
        <v>763</v>
      </c>
      <c r="D361" s="90">
        <v>4546604</v>
      </c>
    </row>
    <row r="362" spans="1:4" ht="25.5">
      <c r="A362" s="65" t="s">
        <v>741</v>
      </c>
      <c r="B362" s="5">
        <v>3100917</v>
      </c>
      <c r="C362" s="5" t="s">
        <v>764</v>
      </c>
      <c r="D362" s="90">
        <v>0</v>
      </c>
    </row>
    <row r="363" spans="1:4" ht="25.5">
      <c r="A363" s="65" t="s">
        <v>741</v>
      </c>
      <c r="B363" s="5">
        <v>3100918</v>
      </c>
      <c r="C363" s="5" t="s">
        <v>765</v>
      </c>
      <c r="D363" s="90">
        <v>0</v>
      </c>
    </row>
    <row r="364" spans="1:4" ht="25.5">
      <c r="A364" s="65" t="s">
        <v>741</v>
      </c>
      <c r="B364" s="5">
        <v>3100919</v>
      </c>
      <c r="C364" s="5" t="s">
        <v>766</v>
      </c>
      <c r="D364" s="90">
        <v>103471</v>
      </c>
    </row>
    <row r="365" spans="1:4" ht="25.5">
      <c r="A365" s="65" t="s">
        <v>741</v>
      </c>
      <c r="B365" s="5">
        <v>3100920</v>
      </c>
      <c r="C365" s="5" t="s">
        <v>767</v>
      </c>
      <c r="D365" s="90">
        <v>705457</v>
      </c>
    </row>
    <row r="366" spans="1:4" ht="25.5">
      <c r="A366" s="65" t="s">
        <v>742</v>
      </c>
      <c r="B366" s="5">
        <v>4850107</v>
      </c>
      <c r="C366" s="5" t="s">
        <v>768</v>
      </c>
      <c r="D366" s="90">
        <v>108928</v>
      </c>
    </row>
    <row r="367" spans="1:4" ht="25.5">
      <c r="A367" s="65" t="s">
        <v>742</v>
      </c>
      <c r="B367" s="5">
        <v>4850108</v>
      </c>
      <c r="C367" s="5" t="s">
        <v>769</v>
      </c>
      <c r="D367" s="90">
        <v>700677</v>
      </c>
    </row>
    <row r="368" spans="1:4" ht="25.5">
      <c r="A368" s="65" t="s">
        <v>741</v>
      </c>
      <c r="B368" s="5">
        <v>3100921</v>
      </c>
      <c r="C368" s="5" t="s">
        <v>770</v>
      </c>
      <c r="D368" s="90">
        <v>0</v>
      </c>
    </row>
    <row r="369" spans="1:4" ht="25.5">
      <c r="A369" s="65" t="s">
        <v>741</v>
      </c>
      <c r="B369" s="5">
        <v>3100922</v>
      </c>
      <c r="C369" s="5" t="s">
        <v>771</v>
      </c>
      <c r="D369" s="90">
        <v>0</v>
      </c>
    </row>
    <row r="370" spans="1:4" ht="25.5">
      <c r="A370" s="65" t="s">
        <v>741</v>
      </c>
      <c r="B370" s="5">
        <v>3100923</v>
      </c>
      <c r="C370" s="5" t="s">
        <v>772</v>
      </c>
      <c r="D370" s="90">
        <v>0</v>
      </c>
    </row>
    <row r="371" spans="1:4" ht="25.5">
      <c r="A371" s="3">
        <v>39</v>
      </c>
      <c r="B371" s="4" t="s">
        <v>773</v>
      </c>
      <c r="C371" s="3" t="s">
        <v>774</v>
      </c>
      <c r="D371" s="85">
        <f>D372+D419+D421</f>
        <v>13213678</v>
      </c>
    </row>
    <row r="372" spans="1:4" ht="25.5">
      <c r="A372" s="3" t="s">
        <v>740</v>
      </c>
      <c r="B372" s="4" t="s">
        <v>775</v>
      </c>
      <c r="C372" s="4" t="s">
        <v>776</v>
      </c>
      <c r="D372" s="85">
        <f>D373+D380+D385+D387</f>
        <v>7052317</v>
      </c>
    </row>
    <row r="373" spans="1:4" ht="12.75">
      <c r="A373" s="65" t="s">
        <v>741</v>
      </c>
      <c r="B373" s="4" t="s">
        <v>777</v>
      </c>
      <c r="C373" s="4" t="s">
        <v>778</v>
      </c>
      <c r="D373" s="85">
        <f>SUM(D374:D379)</f>
        <v>831857</v>
      </c>
    </row>
    <row r="374" spans="1:4" ht="12.75">
      <c r="A374" s="65" t="s">
        <v>741</v>
      </c>
      <c r="B374" s="5">
        <v>3101001</v>
      </c>
      <c r="C374" s="5" t="s">
        <v>779</v>
      </c>
      <c r="D374" s="90">
        <v>167698</v>
      </c>
    </row>
    <row r="375" spans="1:4" ht="12.75">
      <c r="A375" s="65" t="s">
        <v>741</v>
      </c>
      <c r="B375" s="5">
        <v>3101002</v>
      </c>
      <c r="C375" s="5" t="s">
        <v>780</v>
      </c>
      <c r="D375" s="90">
        <v>163715</v>
      </c>
    </row>
    <row r="376" spans="1:4" ht="12.75">
      <c r="A376" s="65" t="s">
        <v>741</v>
      </c>
      <c r="B376" s="5">
        <v>3101003</v>
      </c>
      <c r="C376" s="5" t="s">
        <v>781</v>
      </c>
      <c r="D376" s="90">
        <v>164211</v>
      </c>
    </row>
    <row r="377" spans="1:4" ht="12.75">
      <c r="A377" s="65" t="s">
        <v>741</v>
      </c>
      <c r="B377" s="5">
        <v>3101004</v>
      </c>
      <c r="C377" s="5" t="s">
        <v>782</v>
      </c>
      <c r="D377" s="90">
        <v>0</v>
      </c>
    </row>
    <row r="378" spans="1:4" ht="12.75">
      <c r="A378" s="65" t="s">
        <v>741</v>
      </c>
      <c r="B378" s="5">
        <v>3101005</v>
      </c>
      <c r="C378" s="5" t="s">
        <v>783</v>
      </c>
      <c r="D378" s="90">
        <v>169062</v>
      </c>
    </row>
    <row r="379" spans="1:4" ht="12.75">
      <c r="A379" s="65" t="s">
        <v>741</v>
      </c>
      <c r="B379" s="5">
        <v>3101007</v>
      </c>
      <c r="C379" s="5" t="s">
        <v>784</v>
      </c>
      <c r="D379" s="90">
        <v>167171</v>
      </c>
    </row>
    <row r="380" spans="1:4" ht="12.75">
      <c r="A380" s="65" t="s">
        <v>741</v>
      </c>
      <c r="B380" s="4" t="s">
        <v>785</v>
      </c>
      <c r="C380" s="4" t="s">
        <v>786</v>
      </c>
      <c r="D380" s="85">
        <f>SUM(D381:D384)</f>
        <v>3513809</v>
      </c>
    </row>
    <row r="381" spans="1:4" ht="12.75">
      <c r="A381" s="65" t="s">
        <v>741</v>
      </c>
      <c r="B381" s="5">
        <v>3101071</v>
      </c>
      <c r="C381" s="5" t="s">
        <v>787</v>
      </c>
      <c r="D381" s="90">
        <v>1032292</v>
      </c>
    </row>
    <row r="382" spans="1:4" ht="12.75">
      <c r="A382" s="65" t="s">
        <v>741</v>
      </c>
      <c r="B382" s="5">
        <v>3101072</v>
      </c>
      <c r="C382" s="5" t="s">
        <v>788</v>
      </c>
      <c r="D382" s="90">
        <v>105565</v>
      </c>
    </row>
    <row r="383" spans="1:4" ht="12.75">
      <c r="A383" s="65" t="s">
        <v>741</v>
      </c>
      <c r="B383" s="5">
        <v>3101073</v>
      </c>
      <c r="C383" s="5" t="s">
        <v>789</v>
      </c>
      <c r="D383" s="90">
        <v>138037</v>
      </c>
    </row>
    <row r="384" spans="1:4" ht="12.75">
      <c r="A384" s="65" t="s">
        <v>741</v>
      </c>
      <c r="B384" s="5">
        <v>3101076</v>
      </c>
      <c r="C384" s="5" t="s">
        <v>790</v>
      </c>
      <c r="D384" s="90">
        <v>2237915</v>
      </c>
    </row>
    <row r="385" spans="1:4" ht="12.75">
      <c r="A385" s="65" t="s">
        <v>741</v>
      </c>
      <c r="B385" s="4" t="s">
        <v>791</v>
      </c>
      <c r="C385" s="4" t="s">
        <v>792</v>
      </c>
      <c r="D385" s="85">
        <f>D386</f>
        <v>146701</v>
      </c>
    </row>
    <row r="386" spans="1:4" ht="12.75">
      <c r="A386" s="65" t="s">
        <v>741</v>
      </c>
      <c r="B386" s="5">
        <v>3101012</v>
      </c>
      <c r="C386" s="5" t="s">
        <v>793</v>
      </c>
      <c r="D386" s="90">
        <v>146701</v>
      </c>
    </row>
    <row r="387" spans="1:4" ht="12.75">
      <c r="A387" s="65" t="s">
        <v>741</v>
      </c>
      <c r="B387" s="4" t="s">
        <v>794</v>
      </c>
      <c r="C387" s="4" t="s">
        <v>795</v>
      </c>
      <c r="D387" s="85">
        <f>SUM(D388:D400)</f>
        <v>2559950</v>
      </c>
    </row>
    <row r="388" spans="1:4" ht="12.75">
      <c r="A388" s="65" t="s">
        <v>741</v>
      </c>
      <c r="B388" s="5">
        <v>3101006</v>
      </c>
      <c r="C388" s="5" t="s">
        <v>796</v>
      </c>
      <c r="D388" s="90">
        <v>0</v>
      </c>
    </row>
    <row r="389" spans="1:4" ht="12.75">
      <c r="A389" s="65" t="s">
        <v>741</v>
      </c>
      <c r="B389" s="5">
        <v>3101008</v>
      </c>
      <c r="C389" s="5" t="s">
        <v>797</v>
      </c>
      <c r="D389" s="90">
        <v>0</v>
      </c>
    </row>
    <row r="390" spans="1:4" ht="12.75">
      <c r="A390" s="65" t="s">
        <v>741</v>
      </c>
      <c r="B390" s="5">
        <v>3101009</v>
      </c>
      <c r="C390" s="5" t="s">
        <v>132</v>
      </c>
      <c r="D390" s="90">
        <v>21505</v>
      </c>
    </row>
    <row r="391" spans="1:4" ht="12.75">
      <c r="A391" s="65" t="s">
        <v>741</v>
      </c>
      <c r="B391" s="5">
        <v>3101011</v>
      </c>
      <c r="C391" s="5" t="s">
        <v>133</v>
      </c>
      <c r="D391" s="90">
        <v>376507</v>
      </c>
    </row>
    <row r="392" spans="1:4" ht="12.75">
      <c r="A392" s="65" t="s">
        <v>741</v>
      </c>
      <c r="B392" s="5">
        <v>3101013</v>
      </c>
      <c r="C392" s="5" t="s">
        <v>134</v>
      </c>
      <c r="D392" s="90">
        <v>767</v>
      </c>
    </row>
    <row r="393" spans="1:4" ht="12.75">
      <c r="A393" s="65" t="s">
        <v>741</v>
      </c>
      <c r="B393" s="5">
        <v>3101016</v>
      </c>
      <c r="C393" s="5" t="s">
        <v>135</v>
      </c>
      <c r="D393" s="90">
        <v>173157</v>
      </c>
    </row>
    <row r="394" spans="1:4" ht="12.75">
      <c r="A394" s="65" t="s">
        <v>741</v>
      </c>
      <c r="B394" s="5">
        <v>3101017</v>
      </c>
      <c r="C394" s="5" t="s">
        <v>136</v>
      </c>
      <c r="D394" s="90">
        <v>0</v>
      </c>
    </row>
    <row r="395" spans="1:4" ht="12.75">
      <c r="A395" s="65" t="s">
        <v>741</v>
      </c>
      <c r="B395" s="5">
        <v>3101019</v>
      </c>
      <c r="C395" s="5" t="s">
        <v>137</v>
      </c>
      <c r="D395" s="90">
        <v>0</v>
      </c>
    </row>
    <row r="396" spans="1:4" ht="12.75">
      <c r="A396" s="65" t="s">
        <v>741</v>
      </c>
      <c r="B396" s="5">
        <v>3101023</v>
      </c>
      <c r="C396" s="5" t="s">
        <v>138</v>
      </c>
      <c r="D396" s="90">
        <v>13098</v>
      </c>
    </row>
    <row r="397" spans="1:4" ht="12.75">
      <c r="A397" s="65" t="s">
        <v>741</v>
      </c>
      <c r="B397" s="5">
        <v>3101014</v>
      </c>
      <c r="C397" s="5" t="s">
        <v>139</v>
      </c>
      <c r="D397" s="90">
        <v>1964201</v>
      </c>
    </row>
    <row r="398" spans="1:4" ht="12.75">
      <c r="A398" s="65" t="s">
        <v>741</v>
      </c>
      <c r="B398" s="5">
        <v>3101077</v>
      </c>
      <c r="C398" s="5" t="s">
        <v>141</v>
      </c>
      <c r="D398" s="90">
        <v>7365</v>
      </c>
    </row>
    <row r="399" spans="1:4" ht="12.75">
      <c r="A399" s="65" t="s">
        <v>741</v>
      </c>
      <c r="B399" s="5">
        <v>3150201</v>
      </c>
      <c r="C399" s="5" t="s">
        <v>142</v>
      </c>
      <c r="D399" s="90">
        <v>0</v>
      </c>
    </row>
    <row r="400" spans="1:4" ht="12.75">
      <c r="A400" s="65" t="s">
        <v>741</v>
      </c>
      <c r="B400" s="5">
        <v>3150202</v>
      </c>
      <c r="C400" s="5" t="s">
        <v>143</v>
      </c>
      <c r="D400" s="90">
        <v>3350</v>
      </c>
    </row>
    <row r="401" spans="1:4" ht="38.25">
      <c r="A401" s="3">
        <v>40</v>
      </c>
      <c r="B401" s="4" t="s">
        <v>144</v>
      </c>
      <c r="C401" s="3" t="s">
        <v>145</v>
      </c>
      <c r="D401" s="85">
        <f>D402-D419-D421</f>
        <v>22805166</v>
      </c>
    </row>
    <row r="402" spans="1:4" ht="25.5">
      <c r="A402" s="3" t="s">
        <v>740</v>
      </c>
      <c r="B402" s="4" t="s">
        <v>146</v>
      </c>
      <c r="C402" s="4" t="s">
        <v>147</v>
      </c>
      <c r="D402" s="85">
        <f>D403+D405+D408+D411+D413+D415+D417+D419+D421+D426</f>
        <v>28966527</v>
      </c>
    </row>
    <row r="403" spans="1:4" ht="12.75">
      <c r="A403" s="65" t="s">
        <v>741</v>
      </c>
      <c r="B403" s="4" t="s">
        <v>148</v>
      </c>
      <c r="C403" s="4" t="s">
        <v>149</v>
      </c>
      <c r="D403" s="85">
        <f>D404</f>
        <v>2756655</v>
      </c>
    </row>
    <row r="404" spans="1:4" ht="12.75">
      <c r="A404" s="65" t="s">
        <v>741</v>
      </c>
      <c r="B404" s="5">
        <v>3101102</v>
      </c>
      <c r="C404" s="5" t="s">
        <v>150</v>
      </c>
      <c r="D404" s="90">
        <v>2756655</v>
      </c>
    </row>
    <row r="405" spans="1:4" ht="12.75">
      <c r="A405" s="65" t="s">
        <v>741</v>
      </c>
      <c r="B405" s="4" t="s">
        <v>151</v>
      </c>
      <c r="C405" s="4" t="s">
        <v>152</v>
      </c>
      <c r="D405" s="85">
        <f>SUM(D406:D407)</f>
        <v>6467265</v>
      </c>
    </row>
    <row r="406" spans="1:4" ht="12.75">
      <c r="A406" s="65" t="s">
        <v>741</v>
      </c>
      <c r="B406" s="5">
        <v>3101104</v>
      </c>
      <c r="C406" s="5" t="s">
        <v>153</v>
      </c>
      <c r="D406" s="90">
        <v>318168</v>
      </c>
    </row>
    <row r="407" spans="1:4" ht="12.75">
      <c r="A407" s="65" t="s">
        <v>741</v>
      </c>
      <c r="B407" s="5">
        <v>3101103</v>
      </c>
      <c r="C407" s="5" t="s">
        <v>154</v>
      </c>
      <c r="D407" s="90">
        <v>6149097</v>
      </c>
    </row>
    <row r="408" spans="1:4" ht="12.75">
      <c r="A408" s="65" t="s">
        <v>741</v>
      </c>
      <c r="B408" s="4" t="s">
        <v>155</v>
      </c>
      <c r="C408" s="4" t="s">
        <v>156</v>
      </c>
      <c r="D408" s="85">
        <f>SUM(D409:D410)</f>
        <v>3403279</v>
      </c>
    </row>
    <row r="409" spans="1:4" ht="12.75">
      <c r="A409" s="65" t="s">
        <v>741</v>
      </c>
      <c r="B409" s="5">
        <v>3101105</v>
      </c>
      <c r="C409" s="5" t="s">
        <v>157</v>
      </c>
      <c r="D409" s="90">
        <v>2501504</v>
      </c>
    </row>
    <row r="410" spans="1:4" ht="12.75">
      <c r="A410" s="65" t="s">
        <v>741</v>
      </c>
      <c r="B410" s="5">
        <v>3101106</v>
      </c>
      <c r="C410" s="5" t="s">
        <v>158</v>
      </c>
      <c r="D410" s="90">
        <v>901775</v>
      </c>
    </row>
    <row r="411" spans="1:4" ht="12.75">
      <c r="A411" s="65" t="s">
        <v>741</v>
      </c>
      <c r="B411" s="4" t="s">
        <v>159</v>
      </c>
      <c r="C411" s="4" t="s">
        <v>160</v>
      </c>
      <c r="D411" s="85">
        <f>D412</f>
        <v>7898529</v>
      </c>
    </row>
    <row r="412" spans="1:4" ht="12.75">
      <c r="A412" s="65" t="s">
        <v>741</v>
      </c>
      <c r="B412" s="5">
        <v>3101107</v>
      </c>
      <c r="C412" s="5" t="s">
        <v>161</v>
      </c>
      <c r="D412" s="90">
        <v>7898529</v>
      </c>
    </row>
    <row r="413" spans="1:4" ht="12.75">
      <c r="A413" s="65" t="s">
        <v>741</v>
      </c>
      <c r="B413" s="4" t="s">
        <v>162</v>
      </c>
      <c r="C413" s="4" t="s">
        <v>163</v>
      </c>
      <c r="D413" s="85">
        <f>D414</f>
        <v>245008</v>
      </c>
    </row>
    <row r="414" spans="1:4" ht="12.75">
      <c r="A414" s="65" t="s">
        <v>741</v>
      </c>
      <c r="B414" s="5">
        <v>3101101</v>
      </c>
      <c r="C414" s="5" t="s">
        <v>164</v>
      </c>
      <c r="D414" s="90">
        <v>245008</v>
      </c>
    </row>
    <row r="415" spans="1:4" ht="12.75">
      <c r="A415" s="65" t="s">
        <v>741</v>
      </c>
      <c r="B415" s="4" t="s">
        <v>165</v>
      </c>
      <c r="C415" s="4" t="s">
        <v>166</v>
      </c>
      <c r="D415" s="85">
        <f>D416</f>
        <v>0</v>
      </c>
    </row>
    <row r="416" spans="1:4" ht="12.75">
      <c r="A416" s="65" t="s">
        <v>741</v>
      </c>
      <c r="B416" s="5">
        <v>3101110</v>
      </c>
      <c r="C416" s="5" t="s">
        <v>167</v>
      </c>
      <c r="D416" s="90">
        <v>0</v>
      </c>
    </row>
    <row r="417" spans="1:4" ht="12.75">
      <c r="A417" s="65" t="s">
        <v>741</v>
      </c>
      <c r="B417" s="4" t="s">
        <v>168</v>
      </c>
      <c r="C417" s="4" t="s">
        <v>169</v>
      </c>
      <c r="D417" s="85">
        <f>D418</f>
        <v>836476</v>
      </c>
    </row>
    <row r="418" spans="1:4" ht="12.75">
      <c r="A418" s="65" t="s">
        <v>741</v>
      </c>
      <c r="B418" s="5">
        <v>3101108</v>
      </c>
      <c r="C418" s="5" t="s">
        <v>170</v>
      </c>
      <c r="D418" s="90">
        <v>836476</v>
      </c>
    </row>
    <row r="419" spans="1:4" ht="12.75">
      <c r="A419" s="65" t="s">
        <v>742</v>
      </c>
      <c r="B419" s="4" t="s">
        <v>171</v>
      </c>
      <c r="C419" s="4" t="s">
        <v>172</v>
      </c>
      <c r="D419" s="85">
        <f>D420</f>
        <v>1701406</v>
      </c>
    </row>
    <row r="420" spans="1:4" ht="12.75">
      <c r="A420" s="65" t="s">
        <v>741</v>
      </c>
      <c r="B420" s="5">
        <v>3101702</v>
      </c>
      <c r="C420" s="5" t="s">
        <v>173</v>
      </c>
      <c r="D420" s="90">
        <v>1701406</v>
      </c>
    </row>
    <row r="421" spans="1:4" ht="12.75">
      <c r="A421" s="65" t="s">
        <v>742</v>
      </c>
      <c r="B421" s="4" t="s">
        <v>174</v>
      </c>
      <c r="C421" s="4" t="s">
        <v>175</v>
      </c>
      <c r="D421" s="85">
        <f>SUM(D422:D425)</f>
        <v>4459955</v>
      </c>
    </row>
    <row r="422" spans="1:4" ht="12.75">
      <c r="A422" s="65" t="s">
        <v>741</v>
      </c>
      <c r="B422" s="5">
        <v>3101701</v>
      </c>
      <c r="C422" s="5" t="s">
        <v>176</v>
      </c>
      <c r="D422" s="90">
        <v>3743570</v>
      </c>
    </row>
    <row r="423" spans="1:4" ht="12.75">
      <c r="A423" s="65" t="s">
        <v>741</v>
      </c>
      <c r="B423" s="5">
        <v>3101703</v>
      </c>
      <c r="C423" s="5" t="s">
        <v>177</v>
      </c>
      <c r="D423" s="90">
        <v>700139</v>
      </c>
    </row>
    <row r="424" spans="1:4" ht="12.75">
      <c r="A424" s="65" t="s">
        <v>741</v>
      </c>
      <c r="B424" s="5">
        <v>3101704</v>
      </c>
      <c r="C424" s="5" t="s">
        <v>178</v>
      </c>
      <c r="D424" s="90">
        <v>13077</v>
      </c>
    </row>
    <row r="425" spans="1:4" ht="12.75">
      <c r="A425" s="65" t="s">
        <v>741</v>
      </c>
      <c r="B425" s="5">
        <v>3101705</v>
      </c>
      <c r="C425" s="5" t="s">
        <v>179</v>
      </c>
      <c r="D425" s="90">
        <v>3169</v>
      </c>
    </row>
    <row r="426" spans="1:4" ht="12.75">
      <c r="A426" s="65" t="s">
        <v>741</v>
      </c>
      <c r="B426" s="4" t="s">
        <v>180</v>
      </c>
      <c r="C426" s="4" t="s">
        <v>181</v>
      </c>
      <c r="D426" s="85">
        <f>SUM(D427:D434)</f>
        <v>1197954</v>
      </c>
    </row>
    <row r="427" spans="1:4" ht="12.75">
      <c r="A427" s="65" t="s">
        <v>741</v>
      </c>
      <c r="B427" s="5">
        <v>3101109</v>
      </c>
      <c r="C427" s="5" t="s">
        <v>182</v>
      </c>
      <c r="D427" s="90">
        <v>178581</v>
      </c>
    </row>
    <row r="428" spans="1:4" ht="12.75">
      <c r="A428" s="65" t="s">
        <v>741</v>
      </c>
      <c r="B428" s="5">
        <v>3100450</v>
      </c>
      <c r="C428" s="5" t="s">
        <v>184</v>
      </c>
      <c r="D428" s="90">
        <v>74983</v>
      </c>
    </row>
    <row r="429" spans="1:4" ht="12.75">
      <c r="A429" s="65" t="s">
        <v>741</v>
      </c>
      <c r="B429" s="5">
        <v>3100451</v>
      </c>
      <c r="C429" s="5" t="s">
        <v>185</v>
      </c>
      <c r="D429" s="90">
        <v>919925</v>
      </c>
    </row>
    <row r="430" spans="1:4" ht="12.75">
      <c r="A430" s="65" t="s">
        <v>741</v>
      </c>
      <c r="B430" s="5">
        <v>3100470</v>
      </c>
      <c r="C430" s="5" t="s">
        <v>186</v>
      </c>
      <c r="D430" s="90">
        <v>24147</v>
      </c>
    </row>
    <row r="431" spans="1:4" ht="12.75">
      <c r="A431" s="65" t="s">
        <v>741</v>
      </c>
      <c r="B431" s="5">
        <v>3150106</v>
      </c>
      <c r="C431" s="5" t="s">
        <v>187</v>
      </c>
      <c r="D431" s="90">
        <v>318</v>
      </c>
    </row>
    <row r="432" spans="1:4" ht="12.75">
      <c r="A432" s="65" t="s">
        <v>741</v>
      </c>
      <c r="B432" s="5">
        <v>3100390</v>
      </c>
      <c r="C432" s="5" t="s">
        <v>188</v>
      </c>
      <c r="D432" s="90">
        <v>0</v>
      </c>
    </row>
    <row r="433" spans="1:4" ht="12.75">
      <c r="A433" s="65" t="s">
        <v>741</v>
      </c>
      <c r="B433" s="5">
        <v>3100391</v>
      </c>
      <c r="C433" s="5" t="s">
        <v>189</v>
      </c>
      <c r="D433" s="90">
        <v>0</v>
      </c>
    </row>
    <row r="434" spans="1:4" ht="12.75">
      <c r="A434" s="65" t="s">
        <v>741</v>
      </c>
      <c r="B434" s="5">
        <v>3100495</v>
      </c>
      <c r="C434" s="5" t="s">
        <v>190</v>
      </c>
      <c r="D434" s="90">
        <v>0</v>
      </c>
    </row>
    <row r="435" spans="1:4" ht="12.75">
      <c r="A435" s="3">
        <v>41</v>
      </c>
      <c r="B435" s="4" t="s">
        <v>191</v>
      </c>
      <c r="C435" s="3" t="s">
        <v>192</v>
      </c>
      <c r="D435" s="85">
        <f>D436+D438+D440+D442</f>
        <v>605581</v>
      </c>
    </row>
    <row r="436" spans="1:4" ht="12.75">
      <c r="A436" s="65" t="s">
        <v>741</v>
      </c>
      <c r="B436" s="4" t="s">
        <v>193</v>
      </c>
      <c r="C436" s="4" t="s">
        <v>209</v>
      </c>
      <c r="D436" s="85">
        <f>D437</f>
        <v>0</v>
      </c>
    </row>
    <row r="437" spans="1:4" ht="12.75">
      <c r="A437" s="65" t="s">
        <v>741</v>
      </c>
      <c r="B437" s="5">
        <v>3101601</v>
      </c>
      <c r="C437" s="5" t="s">
        <v>210</v>
      </c>
      <c r="D437" s="90">
        <v>0</v>
      </c>
    </row>
    <row r="438" spans="1:4" ht="12.75">
      <c r="A438" s="65" t="s">
        <v>741</v>
      </c>
      <c r="B438" s="4" t="s">
        <v>211</v>
      </c>
      <c r="C438" s="4" t="s">
        <v>212</v>
      </c>
      <c r="D438" s="85">
        <f>D439</f>
        <v>0</v>
      </c>
    </row>
    <row r="439" spans="1:4" ht="12.75">
      <c r="A439" s="65" t="s">
        <v>741</v>
      </c>
      <c r="B439" s="5">
        <v>3101607</v>
      </c>
      <c r="C439" s="5" t="s">
        <v>213</v>
      </c>
      <c r="D439" s="90">
        <v>0</v>
      </c>
    </row>
    <row r="440" spans="1:4" ht="12.75">
      <c r="A440" s="65" t="s">
        <v>741</v>
      </c>
      <c r="B440" s="4" t="s">
        <v>214</v>
      </c>
      <c r="C440" s="4" t="s">
        <v>215</v>
      </c>
      <c r="D440" s="85">
        <f>D441</f>
        <v>224581</v>
      </c>
    </row>
    <row r="441" spans="1:4" ht="12.75">
      <c r="A441" s="65" t="s">
        <v>741</v>
      </c>
      <c r="B441" s="5">
        <v>3101602</v>
      </c>
      <c r="C441" s="5" t="s">
        <v>216</v>
      </c>
      <c r="D441" s="90">
        <v>224581</v>
      </c>
    </row>
    <row r="442" spans="1:4" ht="12.75">
      <c r="A442" s="65" t="s">
        <v>741</v>
      </c>
      <c r="B442" s="4" t="s">
        <v>217</v>
      </c>
      <c r="C442" s="4" t="s">
        <v>218</v>
      </c>
      <c r="D442" s="85">
        <f>SUM(D443:D451)</f>
        <v>381000</v>
      </c>
    </row>
    <row r="443" spans="1:4" ht="12.75">
      <c r="A443" s="65" t="s">
        <v>741</v>
      </c>
      <c r="B443" s="5">
        <v>3101604</v>
      </c>
      <c r="C443" s="5" t="s">
        <v>219</v>
      </c>
      <c r="D443" s="90">
        <v>0</v>
      </c>
    </row>
    <row r="444" spans="1:4" ht="12.75">
      <c r="A444" s="65" t="s">
        <v>741</v>
      </c>
      <c r="B444" s="5">
        <v>3101606</v>
      </c>
      <c r="C444" s="5" t="s">
        <v>220</v>
      </c>
      <c r="D444" s="90">
        <v>381000</v>
      </c>
    </row>
    <row r="445" spans="1:4" ht="12.75">
      <c r="A445" s="65" t="s">
        <v>741</v>
      </c>
      <c r="B445" s="5">
        <v>3101612</v>
      </c>
      <c r="C445" s="5" t="s">
        <v>221</v>
      </c>
      <c r="D445" s="90">
        <v>0</v>
      </c>
    </row>
    <row r="446" spans="1:4" ht="12.75">
      <c r="A446" s="65" t="s">
        <v>741</v>
      </c>
      <c r="B446" s="5">
        <v>3101613</v>
      </c>
      <c r="C446" s="5" t="s">
        <v>222</v>
      </c>
      <c r="D446" s="90">
        <v>0</v>
      </c>
    </row>
    <row r="447" spans="1:4" ht="12.75">
      <c r="A447" s="65" t="s">
        <v>741</v>
      </c>
      <c r="B447" s="5">
        <v>3101614</v>
      </c>
      <c r="C447" s="5" t="s">
        <v>223</v>
      </c>
      <c r="D447" s="90">
        <v>0</v>
      </c>
    </row>
    <row r="448" spans="1:4" ht="12.75">
      <c r="A448" s="65" t="s">
        <v>741</v>
      </c>
      <c r="B448" s="5">
        <v>3101615</v>
      </c>
      <c r="C448" s="5" t="s">
        <v>224</v>
      </c>
      <c r="D448" s="90">
        <v>0</v>
      </c>
    </row>
    <row r="449" spans="1:4" ht="12.75">
      <c r="A449" s="65" t="s">
        <v>741</v>
      </c>
      <c r="B449" s="5">
        <v>3101616</v>
      </c>
      <c r="C449" s="5" t="s">
        <v>225</v>
      </c>
      <c r="D449" s="90">
        <v>0</v>
      </c>
    </row>
    <row r="450" spans="1:4" ht="12.75">
      <c r="A450" s="65" t="s">
        <v>741</v>
      </c>
      <c r="B450" s="5">
        <v>3101617</v>
      </c>
      <c r="C450" s="5" t="s">
        <v>226</v>
      </c>
      <c r="D450" s="90">
        <v>0</v>
      </c>
    </row>
    <row r="451" spans="1:4" ht="12.75">
      <c r="A451" s="65" t="s">
        <v>741</v>
      </c>
      <c r="B451" s="5">
        <v>3101618</v>
      </c>
      <c r="C451" s="5" t="s">
        <v>227</v>
      </c>
      <c r="D451" s="90">
        <v>0</v>
      </c>
    </row>
    <row r="452" spans="1:4" ht="12.75">
      <c r="A452" s="3">
        <v>42</v>
      </c>
      <c r="B452" s="4" t="s">
        <v>228</v>
      </c>
      <c r="C452" s="3" t="s">
        <v>229</v>
      </c>
      <c r="D452" s="85">
        <f>D453+D458+D463</f>
        <v>15279746</v>
      </c>
    </row>
    <row r="453" spans="1:4" ht="12.75">
      <c r="A453" s="65" t="s">
        <v>741</v>
      </c>
      <c r="B453" s="4" t="s">
        <v>230</v>
      </c>
      <c r="C453" s="4" t="s">
        <v>231</v>
      </c>
      <c r="D453" s="85">
        <f>SUM(D454:D457)</f>
        <v>14666227</v>
      </c>
    </row>
    <row r="454" spans="1:4" ht="12.75">
      <c r="A454" s="65" t="s">
        <v>741</v>
      </c>
      <c r="B454" s="5">
        <v>3300104</v>
      </c>
      <c r="C454" s="5" t="s">
        <v>232</v>
      </c>
      <c r="D454" s="90">
        <v>13856716</v>
      </c>
    </row>
    <row r="455" spans="1:4" ht="12.75">
      <c r="A455" s="65" t="s">
        <v>741</v>
      </c>
      <c r="B455" s="5">
        <v>3300105</v>
      </c>
      <c r="C455" s="5" t="s">
        <v>233</v>
      </c>
      <c r="D455" s="90">
        <v>488553</v>
      </c>
    </row>
    <row r="456" spans="1:4" ht="12.75">
      <c r="A456" s="65" t="s">
        <v>741</v>
      </c>
      <c r="B456" s="5">
        <v>3300106</v>
      </c>
      <c r="C456" s="5" t="s">
        <v>234</v>
      </c>
      <c r="D456" s="90">
        <v>320958</v>
      </c>
    </row>
    <row r="457" spans="1:4" ht="12.75">
      <c r="A457" s="65" t="s">
        <v>741</v>
      </c>
      <c r="B457" s="5">
        <v>3300107</v>
      </c>
      <c r="C457" s="5" t="s">
        <v>235</v>
      </c>
      <c r="D457" s="90">
        <v>0</v>
      </c>
    </row>
    <row r="458" spans="1:4" ht="12.75">
      <c r="A458" s="65" t="s">
        <v>741</v>
      </c>
      <c r="B458" s="4" t="s">
        <v>236</v>
      </c>
      <c r="C458" s="4" t="s">
        <v>237</v>
      </c>
      <c r="D458" s="85">
        <f>SUM(D459:D462)</f>
        <v>613519</v>
      </c>
    </row>
    <row r="459" spans="1:4" ht="12.75">
      <c r="A459" s="65" t="s">
        <v>741</v>
      </c>
      <c r="B459" s="5">
        <v>3101018</v>
      </c>
      <c r="C459" s="5" t="s">
        <v>238</v>
      </c>
      <c r="D459" s="90">
        <v>444359</v>
      </c>
    </row>
    <row r="460" spans="1:4" ht="12.75">
      <c r="A460" s="65" t="s">
        <v>741</v>
      </c>
      <c r="B460" s="5">
        <v>3300103</v>
      </c>
      <c r="C460" s="5" t="s">
        <v>239</v>
      </c>
      <c r="D460" s="90">
        <v>0</v>
      </c>
    </row>
    <row r="461" spans="1:4" ht="12.75">
      <c r="A461" s="65" t="s">
        <v>741</v>
      </c>
      <c r="B461" s="5">
        <v>3300108</v>
      </c>
      <c r="C461" s="5" t="s">
        <v>240</v>
      </c>
      <c r="D461" s="90">
        <v>169160</v>
      </c>
    </row>
    <row r="462" spans="1:4" ht="12.75">
      <c r="A462" s="65" t="s">
        <v>741</v>
      </c>
      <c r="B462" s="5">
        <v>3300109</v>
      </c>
      <c r="C462" s="5" t="s">
        <v>241</v>
      </c>
      <c r="D462" s="90">
        <v>0</v>
      </c>
    </row>
    <row r="463" spans="1:4" ht="12.75">
      <c r="A463" s="65" t="s">
        <v>741</v>
      </c>
      <c r="B463" s="4" t="s">
        <v>242</v>
      </c>
      <c r="C463" s="4" t="s">
        <v>243</v>
      </c>
      <c r="D463" s="85">
        <f>D464</f>
        <v>0</v>
      </c>
    </row>
    <row r="464" spans="1:4" ht="12.75">
      <c r="A464" s="65" t="s">
        <v>741</v>
      </c>
      <c r="B464" s="5">
        <v>3101603</v>
      </c>
      <c r="C464" s="5" t="s">
        <v>244</v>
      </c>
      <c r="D464" s="90">
        <v>0</v>
      </c>
    </row>
    <row r="465" spans="1:4" ht="25.5">
      <c r="A465" s="3">
        <v>43</v>
      </c>
      <c r="B465" s="4" t="s">
        <v>245</v>
      </c>
      <c r="C465" s="3" t="s">
        <v>246</v>
      </c>
      <c r="D465" s="85">
        <f>D466</f>
        <v>2036248</v>
      </c>
    </row>
    <row r="466" spans="1:4" ht="25.5">
      <c r="A466" s="3" t="s">
        <v>740</v>
      </c>
      <c r="B466" s="4" t="s">
        <v>247</v>
      </c>
      <c r="C466" s="4" t="s">
        <v>248</v>
      </c>
      <c r="D466" s="85">
        <f>D467+D470+D472+D477</f>
        <v>2036248</v>
      </c>
    </row>
    <row r="467" spans="1:4" ht="12.75">
      <c r="A467" s="65" t="s">
        <v>741</v>
      </c>
      <c r="B467" s="4" t="s">
        <v>249</v>
      </c>
      <c r="C467" s="4" t="s">
        <v>250</v>
      </c>
      <c r="D467" s="85">
        <f>D468+D469</f>
        <v>505160</v>
      </c>
    </row>
    <row r="468" spans="1:4" ht="12.75">
      <c r="A468" s="65" t="s">
        <v>741</v>
      </c>
      <c r="B468" s="5">
        <v>3150101</v>
      </c>
      <c r="C468" s="5" t="s">
        <v>251</v>
      </c>
      <c r="D468" s="90">
        <v>426276</v>
      </c>
    </row>
    <row r="469" spans="1:4" ht="12.75">
      <c r="A469" s="65" t="s">
        <v>741</v>
      </c>
      <c r="B469" s="5">
        <v>3150102</v>
      </c>
      <c r="C469" s="5" t="s">
        <v>252</v>
      </c>
      <c r="D469" s="90">
        <v>78884</v>
      </c>
    </row>
    <row r="470" spans="1:4" ht="12.75">
      <c r="A470" s="65" t="s">
        <v>741</v>
      </c>
      <c r="B470" s="4" t="s">
        <v>253</v>
      </c>
      <c r="C470" s="4" t="s">
        <v>254</v>
      </c>
      <c r="D470" s="85">
        <f>D471</f>
        <v>25372</v>
      </c>
    </row>
    <row r="471" spans="1:4" ht="12.75">
      <c r="A471" s="65" t="s">
        <v>741</v>
      </c>
      <c r="B471" s="5">
        <v>3150105</v>
      </c>
      <c r="C471" s="5" t="s">
        <v>255</v>
      </c>
      <c r="D471" s="90">
        <v>25372</v>
      </c>
    </row>
    <row r="472" spans="1:4" ht="12.75">
      <c r="A472" s="65" t="s">
        <v>741</v>
      </c>
      <c r="B472" s="4" t="s">
        <v>256</v>
      </c>
      <c r="C472" s="4" t="s">
        <v>257</v>
      </c>
      <c r="D472" s="85">
        <f>SUM(D473:D476)</f>
        <v>1505716</v>
      </c>
    </row>
    <row r="473" spans="1:4" ht="12.75">
      <c r="A473" s="65" t="s">
        <v>741</v>
      </c>
      <c r="B473" s="5">
        <v>3150103</v>
      </c>
      <c r="C473" s="5" t="s">
        <v>258</v>
      </c>
      <c r="D473" s="90">
        <v>0</v>
      </c>
    </row>
    <row r="474" spans="1:4" ht="12.75">
      <c r="A474" s="65" t="s">
        <v>741</v>
      </c>
      <c r="B474" s="5">
        <v>3150104</v>
      </c>
      <c r="C474" s="5" t="s">
        <v>259</v>
      </c>
      <c r="D474" s="90">
        <v>0</v>
      </c>
    </row>
    <row r="475" spans="1:4" ht="12.75">
      <c r="A475" s="65" t="s">
        <v>741</v>
      </c>
      <c r="B475" s="5">
        <v>3150107</v>
      </c>
      <c r="C475" s="5" t="s">
        <v>260</v>
      </c>
      <c r="D475" s="90">
        <v>932050</v>
      </c>
    </row>
    <row r="476" spans="1:4" ht="12.75">
      <c r="A476" s="65" t="s">
        <v>741</v>
      </c>
      <c r="B476" s="5">
        <v>3150109</v>
      </c>
      <c r="C476" s="5" t="s">
        <v>261</v>
      </c>
      <c r="D476" s="90">
        <v>573666</v>
      </c>
    </row>
    <row r="477" spans="1:4" ht="12.75">
      <c r="A477" s="65" t="s">
        <v>741</v>
      </c>
      <c r="B477" s="4" t="s">
        <v>262</v>
      </c>
      <c r="C477" s="4" t="s">
        <v>263</v>
      </c>
      <c r="D477" s="85">
        <f>D478+D479</f>
        <v>0</v>
      </c>
    </row>
    <row r="478" spans="1:4" ht="12.75">
      <c r="A478" s="65" t="s">
        <v>741</v>
      </c>
      <c r="B478" s="5">
        <v>3150108</v>
      </c>
      <c r="C478" s="5" t="s">
        <v>264</v>
      </c>
      <c r="D478" s="90">
        <v>0</v>
      </c>
    </row>
    <row r="479" spans="1:4" ht="12.75">
      <c r="A479" s="65" t="s">
        <v>741</v>
      </c>
      <c r="B479" s="5">
        <v>3150110</v>
      </c>
      <c r="C479" s="5" t="s">
        <v>265</v>
      </c>
      <c r="D479" s="90">
        <v>0</v>
      </c>
    </row>
    <row r="480" spans="1:4" ht="12.75">
      <c r="A480" s="3">
        <v>44</v>
      </c>
      <c r="B480" s="4" t="s">
        <v>266</v>
      </c>
      <c r="C480" s="3" t="s">
        <v>267</v>
      </c>
      <c r="D480" s="85">
        <f>D481+D524</f>
        <v>1178304</v>
      </c>
    </row>
    <row r="481" spans="1:4" ht="25.5">
      <c r="A481" s="3" t="s">
        <v>740</v>
      </c>
      <c r="B481" s="4" t="s">
        <v>268</v>
      </c>
      <c r="C481" s="4" t="s">
        <v>269</v>
      </c>
      <c r="D481" s="85">
        <f>SUM(D482:D499)-SUM(D500:D517)+SUM(D518:D518)-SUM(D519:D519)+D520+D521-D522-D523</f>
        <v>1130081</v>
      </c>
    </row>
    <row r="482" spans="1:4" ht="12.75">
      <c r="A482" s="65" t="s">
        <v>741</v>
      </c>
      <c r="B482" s="5">
        <v>3101502</v>
      </c>
      <c r="C482" s="5" t="s">
        <v>372</v>
      </c>
      <c r="D482" s="90">
        <v>98635</v>
      </c>
    </row>
    <row r="483" spans="1:4" ht="12.75">
      <c r="A483" s="65" t="s">
        <v>741</v>
      </c>
      <c r="B483" s="5">
        <v>3101503</v>
      </c>
      <c r="C483" s="5" t="s">
        <v>822</v>
      </c>
      <c r="D483" s="90">
        <v>306916</v>
      </c>
    </row>
    <row r="484" spans="1:4" ht="12.75">
      <c r="A484" s="65" t="s">
        <v>741</v>
      </c>
      <c r="B484" s="5">
        <v>3101504</v>
      </c>
      <c r="C484" s="5" t="s">
        <v>383</v>
      </c>
      <c r="D484" s="90">
        <v>0</v>
      </c>
    </row>
    <row r="485" spans="1:4" ht="12.75">
      <c r="A485" s="65" t="s">
        <v>741</v>
      </c>
      <c r="B485" s="5">
        <v>3101505</v>
      </c>
      <c r="C485" s="5" t="s">
        <v>384</v>
      </c>
      <c r="D485" s="90">
        <v>130002</v>
      </c>
    </row>
    <row r="486" spans="1:4" ht="12.75">
      <c r="A486" s="65" t="s">
        <v>741</v>
      </c>
      <c r="B486" s="5">
        <v>3101506</v>
      </c>
      <c r="C486" s="5" t="s">
        <v>385</v>
      </c>
      <c r="D486" s="90">
        <v>28742</v>
      </c>
    </row>
    <row r="487" spans="1:4" ht="12.75">
      <c r="A487" s="65" t="s">
        <v>741</v>
      </c>
      <c r="B487" s="5">
        <v>3101507</v>
      </c>
      <c r="C487" s="5" t="s">
        <v>389</v>
      </c>
      <c r="D487" s="90">
        <v>1341266</v>
      </c>
    </row>
    <row r="488" spans="1:4" ht="12.75">
      <c r="A488" s="65" t="s">
        <v>741</v>
      </c>
      <c r="B488" s="5">
        <v>3101508</v>
      </c>
      <c r="C488" s="5" t="s">
        <v>392</v>
      </c>
      <c r="D488" s="90">
        <v>23896</v>
      </c>
    </row>
    <row r="489" spans="1:4" ht="12.75">
      <c r="A489" s="65" t="s">
        <v>741</v>
      </c>
      <c r="B489" s="5">
        <v>3101509</v>
      </c>
      <c r="C489" s="5" t="s">
        <v>393</v>
      </c>
      <c r="D489" s="90">
        <v>133083</v>
      </c>
    </row>
    <row r="490" spans="1:4" ht="12.75">
      <c r="A490" s="65" t="s">
        <v>741</v>
      </c>
      <c r="B490" s="5">
        <v>3101510</v>
      </c>
      <c r="C490" s="5" t="s">
        <v>396</v>
      </c>
      <c r="D490" s="90">
        <v>1195296</v>
      </c>
    </row>
    <row r="491" spans="1:4" ht="12.75">
      <c r="A491" s="65" t="s">
        <v>741</v>
      </c>
      <c r="B491" s="5">
        <v>3101511</v>
      </c>
      <c r="C491" s="5" t="s">
        <v>397</v>
      </c>
      <c r="D491" s="90">
        <v>781945</v>
      </c>
    </row>
    <row r="492" spans="1:4" ht="12.75">
      <c r="A492" s="65" t="s">
        <v>741</v>
      </c>
      <c r="B492" s="5">
        <v>3101512</v>
      </c>
      <c r="C492" s="5" t="s">
        <v>402</v>
      </c>
      <c r="D492" s="90">
        <v>147519</v>
      </c>
    </row>
    <row r="493" spans="1:4" ht="12.75">
      <c r="A493" s="65" t="s">
        <v>741</v>
      </c>
      <c r="B493" s="5">
        <v>3101513</v>
      </c>
      <c r="C493" s="5" t="s">
        <v>403</v>
      </c>
      <c r="D493" s="90">
        <v>134166</v>
      </c>
    </row>
    <row r="494" spans="1:4" ht="12.75">
      <c r="A494" s="65" t="s">
        <v>741</v>
      </c>
      <c r="B494" s="5">
        <v>3101514</v>
      </c>
      <c r="C494" s="5" t="s">
        <v>406</v>
      </c>
      <c r="D494" s="90">
        <v>0</v>
      </c>
    </row>
    <row r="495" spans="1:4" ht="12.75">
      <c r="A495" s="65" t="s">
        <v>741</v>
      </c>
      <c r="B495" s="5">
        <v>3101515</v>
      </c>
      <c r="C495" s="5" t="s">
        <v>827</v>
      </c>
      <c r="D495" s="90">
        <v>329</v>
      </c>
    </row>
    <row r="496" spans="1:4" ht="12.75">
      <c r="A496" s="65" t="s">
        <v>741</v>
      </c>
      <c r="B496" s="5">
        <v>3101516</v>
      </c>
      <c r="C496" s="5" t="s">
        <v>824</v>
      </c>
      <c r="D496" s="90">
        <v>3503618</v>
      </c>
    </row>
    <row r="497" spans="1:4" ht="12.75">
      <c r="A497" s="65" t="s">
        <v>741</v>
      </c>
      <c r="B497" s="5">
        <v>3101517</v>
      </c>
      <c r="C497" s="5" t="s">
        <v>823</v>
      </c>
      <c r="D497" s="90">
        <v>920086</v>
      </c>
    </row>
    <row r="498" spans="1:4" ht="12.75">
      <c r="A498" s="65" t="s">
        <v>741</v>
      </c>
      <c r="B498" s="5">
        <v>3101518</v>
      </c>
      <c r="C498" s="5" t="s">
        <v>828</v>
      </c>
      <c r="D498" s="90">
        <v>0</v>
      </c>
    </row>
    <row r="499" spans="1:4" ht="12.75">
      <c r="A499" s="65" t="s">
        <v>741</v>
      </c>
      <c r="B499" s="5">
        <v>3101519</v>
      </c>
      <c r="C499" s="5" t="s">
        <v>829</v>
      </c>
      <c r="D499" s="90">
        <v>9635</v>
      </c>
    </row>
    <row r="500" spans="1:4" ht="12.75">
      <c r="A500" s="65" t="s">
        <v>742</v>
      </c>
      <c r="B500" s="5">
        <v>4550102</v>
      </c>
      <c r="C500" s="5" t="s">
        <v>372</v>
      </c>
      <c r="D500" s="90">
        <v>80497</v>
      </c>
    </row>
    <row r="501" spans="1:4" ht="12.75">
      <c r="A501" s="65" t="s">
        <v>742</v>
      </c>
      <c r="B501" s="5">
        <v>4550103</v>
      </c>
      <c r="C501" s="5" t="s">
        <v>822</v>
      </c>
      <c r="D501" s="90">
        <v>380730</v>
      </c>
    </row>
    <row r="502" spans="1:4" ht="12.75">
      <c r="A502" s="65" t="s">
        <v>742</v>
      </c>
      <c r="B502" s="5">
        <v>4550104</v>
      </c>
      <c r="C502" s="5" t="s">
        <v>383</v>
      </c>
      <c r="D502" s="90">
        <v>0</v>
      </c>
    </row>
    <row r="503" spans="1:4" ht="12.75">
      <c r="A503" s="65" t="s">
        <v>742</v>
      </c>
      <c r="B503" s="5">
        <v>4550105</v>
      </c>
      <c r="C503" s="5" t="s">
        <v>384</v>
      </c>
      <c r="D503" s="90">
        <v>155061</v>
      </c>
    </row>
    <row r="504" spans="1:4" ht="12.75">
      <c r="A504" s="65" t="s">
        <v>742</v>
      </c>
      <c r="B504" s="5">
        <v>4550106</v>
      </c>
      <c r="C504" s="5" t="s">
        <v>385</v>
      </c>
      <c r="D504" s="90">
        <v>26992</v>
      </c>
    </row>
    <row r="505" spans="1:4" ht="12.75">
      <c r="A505" s="65" t="s">
        <v>742</v>
      </c>
      <c r="B505" s="5">
        <v>4550107</v>
      </c>
      <c r="C505" s="5" t="s">
        <v>389</v>
      </c>
      <c r="D505" s="90">
        <v>1229472</v>
      </c>
    </row>
    <row r="506" spans="1:4" ht="12.75">
      <c r="A506" s="65" t="s">
        <v>742</v>
      </c>
      <c r="B506" s="5">
        <v>4550108</v>
      </c>
      <c r="C506" s="5" t="s">
        <v>392</v>
      </c>
      <c r="D506" s="90">
        <v>13556</v>
      </c>
    </row>
    <row r="507" spans="1:4" ht="12.75">
      <c r="A507" s="65" t="s">
        <v>742</v>
      </c>
      <c r="B507" s="5">
        <v>4550109</v>
      </c>
      <c r="C507" s="5" t="s">
        <v>393</v>
      </c>
      <c r="D507" s="90">
        <v>198768</v>
      </c>
    </row>
    <row r="508" spans="1:4" ht="12.75">
      <c r="A508" s="65" t="s">
        <v>742</v>
      </c>
      <c r="B508" s="5">
        <v>4550110</v>
      </c>
      <c r="C508" s="5" t="s">
        <v>396</v>
      </c>
      <c r="D508" s="90">
        <v>970618</v>
      </c>
    </row>
    <row r="509" spans="1:4" ht="12.75">
      <c r="A509" s="65" t="s">
        <v>742</v>
      </c>
      <c r="B509" s="5">
        <v>4550111</v>
      </c>
      <c r="C509" s="5" t="s">
        <v>397</v>
      </c>
      <c r="D509" s="90">
        <v>616772</v>
      </c>
    </row>
    <row r="510" spans="1:4" ht="12.75">
      <c r="A510" s="65" t="s">
        <v>742</v>
      </c>
      <c r="B510" s="5">
        <v>4550112</v>
      </c>
      <c r="C510" s="5" t="s">
        <v>402</v>
      </c>
      <c r="D510" s="90">
        <v>118858</v>
      </c>
    </row>
    <row r="511" spans="1:4" ht="12.75">
      <c r="A511" s="65" t="s">
        <v>742</v>
      </c>
      <c r="B511" s="5">
        <v>4550113</v>
      </c>
      <c r="C511" s="5" t="s">
        <v>403</v>
      </c>
      <c r="D511" s="90">
        <v>112291</v>
      </c>
    </row>
    <row r="512" spans="1:4" ht="12.75">
      <c r="A512" s="65" t="s">
        <v>742</v>
      </c>
      <c r="B512" s="5">
        <v>4550114</v>
      </c>
      <c r="C512" s="5" t="s">
        <v>406</v>
      </c>
      <c r="D512" s="90">
        <v>53</v>
      </c>
    </row>
    <row r="513" spans="1:4" ht="12.75">
      <c r="A513" s="65" t="s">
        <v>742</v>
      </c>
      <c r="B513" s="5">
        <v>4550115</v>
      </c>
      <c r="C513" s="5" t="s">
        <v>410</v>
      </c>
      <c r="D513" s="90">
        <v>106</v>
      </c>
    </row>
    <row r="514" spans="1:4" ht="12.75">
      <c r="A514" s="65" t="s">
        <v>742</v>
      </c>
      <c r="B514" s="5">
        <v>4550116</v>
      </c>
      <c r="C514" s="38" t="s">
        <v>826</v>
      </c>
      <c r="D514" s="90">
        <v>2750582</v>
      </c>
    </row>
    <row r="515" spans="1:4" ht="12.75">
      <c r="A515" s="65" t="s">
        <v>742</v>
      </c>
      <c r="B515" s="5">
        <v>4550117</v>
      </c>
      <c r="C515" s="5" t="s">
        <v>823</v>
      </c>
      <c r="D515" s="90">
        <v>942359</v>
      </c>
    </row>
    <row r="516" spans="1:4" ht="12.75">
      <c r="A516" s="65" t="s">
        <v>742</v>
      </c>
      <c r="B516" s="5">
        <v>4550118</v>
      </c>
      <c r="C516" s="5" t="s">
        <v>830</v>
      </c>
      <c r="D516" s="90">
        <v>0</v>
      </c>
    </row>
    <row r="517" spans="1:4" ht="12.75">
      <c r="A517" s="65" t="s">
        <v>742</v>
      </c>
      <c r="B517" s="5">
        <v>4550119</v>
      </c>
      <c r="C517" s="5" t="s">
        <v>831</v>
      </c>
      <c r="D517" s="90">
        <v>28338</v>
      </c>
    </row>
    <row r="518" spans="1:4" ht="12.75">
      <c r="A518" s="65" t="s">
        <v>741</v>
      </c>
      <c r="B518" s="5">
        <v>3101520</v>
      </c>
      <c r="C518" s="38" t="s">
        <v>816</v>
      </c>
      <c r="D518" s="90">
        <v>0</v>
      </c>
    </row>
    <row r="519" spans="1:4" ht="12.75">
      <c r="A519" s="65" t="s">
        <v>742</v>
      </c>
      <c r="B519" s="5">
        <v>4550120</v>
      </c>
      <c r="C519" s="38" t="s">
        <v>816</v>
      </c>
      <c r="D519" s="90">
        <v>0</v>
      </c>
    </row>
    <row r="520" spans="1:4" ht="12.75">
      <c r="A520" s="65" t="s">
        <v>741</v>
      </c>
      <c r="B520" s="5">
        <v>3101539</v>
      </c>
      <c r="C520" s="38" t="s">
        <v>820</v>
      </c>
      <c r="D520" s="90">
        <v>0</v>
      </c>
    </row>
    <row r="521" spans="1:4" ht="12.75">
      <c r="A521" s="65" t="s">
        <v>741</v>
      </c>
      <c r="B521" s="5">
        <v>3101540</v>
      </c>
      <c r="C521" s="5" t="s">
        <v>398</v>
      </c>
      <c r="D521" s="90">
        <v>0</v>
      </c>
    </row>
    <row r="522" spans="1:4" ht="12.75">
      <c r="A522" s="65" t="s">
        <v>742</v>
      </c>
      <c r="B522" s="5">
        <v>4550142</v>
      </c>
      <c r="C522" s="38" t="s">
        <v>820</v>
      </c>
      <c r="D522" s="90">
        <v>0</v>
      </c>
    </row>
    <row r="523" spans="1:4" ht="12.75">
      <c r="A523" s="65" t="s">
        <v>742</v>
      </c>
      <c r="B523" s="5">
        <v>4550143</v>
      </c>
      <c r="C523" s="5" t="s">
        <v>398</v>
      </c>
      <c r="D523" s="90">
        <v>0</v>
      </c>
    </row>
    <row r="524" spans="1:4" ht="12.75">
      <c r="A524" s="65" t="s">
        <v>741</v>
      </c>
      <c r="B524" s="4" t="s">
        <v>832</v>
      </c>
      <c r="C524" s="4" t="s">
        <v>833</v>
      </c>
      <c r="D524" s="85">
        <f>SUM(D525:D537)-SUM(D538:D551)+D552</f>
        <v>48223</v>
      </c>
    </row>
    <row r="525" spans="1:4" ht="12.75">
      <c r="A525" s="65" t="s">
        <v>741</v>
      </c>
      <c r="B525" s="5">
        <v>3101530</v>
      </c>
      <c r="C525" s="5" t="s">
        <v>413</v>
      </c>
      <c r="D525" s="90">
        <v>8</v>
      </c>
    </row>
    <row r="526" spans="1:4" ht="12.75">
      <c r="A526" s="65" t="s">
        <v>741</v>
      </c>
      <c r="B526" s="5">
        <v>3101531</v>
      </c>
      <c r="C526" s="5" t="s">
        <v>414</v>
      </c>
      <c r="D526" s="90">
        <v>0</v>
      </c>
    </row>
    <row r="527" spans="1:4" ht="12.75">
      <c r="A527" s="65" t="s">
        <v>741</v>
      </c>
      <c r="B527" s="5">
        <v>3101532</v>
      </c>
      <c r="C527" s="5" t="s">
        <v>417</v>
      </c>
      <c r="D527" s="90">
        <v>5832</v>
      </c>
    </row>
    <row r="528" spans="1:4" ht="12.75">
      <c r="A528" s="65" t="s">
        <v>741</v>
      </c>
      <c r="B528" s="5">
        <v>3101533</v>
      </c>
      <c r="C528" s="5" t="s">
        <v>420</v>
      </c>
      <c r="D528" s="90">
        <v>11553</v>
      </c>
    </row>
    <row r="529" spans="1:4" ht="12.75">
      <c r="A529" s="65" t="s">
        <v>741</v>
      </c>
      <c r="B529" s="5">
        <v>3101534</v>
      </c>
      <c r="C529" s="5" t="s">
        <v>419</v>
      </c>
      <c r="D529" s="90">
        <v>54837</v>
      </c>
    </row>
    <row r="530" spans="1:4" ht="12.75">
      <c r="A530" s="65" t="s">
        <v>741</v>
      </c>
      <c r="B530" s="5">
        <v>3101535</v>
      </c>
      <c r="C530" s="5" t="s">
        <v>425</v>
      </c>
      <c r="D530" s="90">
        <v>0</v>
      </c>
    </row>
    <row r="531" spans="1:4" ht="12.75">
      <c r="A531" s="65" t="s">
        <v>741</v>
      </c>
      <c r="B531" s="5">
        <v>3101536</v>
      </c>
      <c r="C531" s="5" t="s">
        <v>424</v>
      </c>
      <c r="D531" s="90">
        <v>0</v>
      </c>
    </row>
    <row r="532" spans="1:4" ht="12.75">
      <c r="A532" s="65" t="s">
        <v>741</v>
      </c>
      <c r="B532" s="5">
        <v>3101537</v>
      </c>
      <c r="C532" s="5" t="s">
        <v>429</v>
      </c>
      <c r="D532" s="90">
        <v>100269</v>
      </c>
    </row>
    <row r="533" spans="1:4" ht="12.75">
      <c r="A533" s="65" t="s">
        <v>741</v>
      </c>
      <c r="B533" s="5">
        <v>3101550</v>
      </c>
      <c r="C533" s="5" t="s">
        <v>457</v>
      </c>
      <c r="D533" s="90">
        <v>0</v>
      </c>
    </row>
    <row r="534" spans="1:4" ht="12.75">
      <c r="A534" s="65" t="s">
        <v>741</v>
      </c>
      <c r="B534" s="5">
        <v>3101551</v>
      </c>
      <c r="C534" s="5" t="s">
        <v>465</v>
      </c>
      <c r="D534" s="90">
        <v>3872</v>
      </c>
    </row>
    <row r="535" spans="1:4" ht="12.75">
      <c r="A535" s="65" t="s">
        <v>741</v>
      </c>
      <c r="B535" s="5">
        <v>3101553</v>
      </c>
      <c r="C535" s="5" t="s">
        <v>834</v>
      </c>
      <c r="D535" s="90">
        <v>0</v>
      </c>
    </row>
    <row r="536" spans="1:4" ht="12.75">
      <c r="A536" s="65" t="s">
        <v>741</v>
      </c>
      <c r="B536" s="5">
        <v>3101554</v>
      </c>
      <c r="C536" s="5" t="s">
        <v>835</v>
      </c>
      <c r="D536" s="90">
        <v>549</v>
      </c>
    </row>
    <row r="537" spans="1:4" ht="12.75">
      <c r="A537" s="65" t="s">
        <v>741</v>
      </c>
      <c r="B537" s="5">
        <v>3101570</v>
      </c>
      <c r="C537" s="5" t="s">
        <v>428</v>
      </c>
      <c r="D537" s="90">
        <v>130862</v>
      </c>
    </row>
    <row r="538" spans="1:4" ht="12.75">
      <c r="A538" s="65" t="s">
        <v>742</v>
      </c>
      <c r="B538" s="5">
        <v>4550353</v>
      </c>
      <c r="C538" s="5" t="s">
        <v>836</v>
      </c>
      <c r="D538" s="90">
        <v>0</v>
      </c>
    </row>
    <row r="539" spans="1:4" ht="12.75">
      <c r="A539" s="65" t="s">
        <v>742</v>
      </c>
      <c r="B539" s="5">
        <v>4550354</v>
      </c>
      <c r="C539" s="5" t="s">
        <v>837</v>
      </c>
      <c r="D539" s="90">
        <v>780</v>
      </c>
    </row>
    <row r="540" spans="1:4" ht="12.75">
      <c r="A540" s="65" t="s">
        <v>742</v>
      </c>
      <c r="B540" s="5">
        <v>4550470</v>
      </c>
      <c r="C540" s="5" t="s">
        <v>428</v>
      </c>
      <c r="D540" s="90">
        <v>112232</v>
      </c>
    </row>
    <row r="541" spans="1:4" ht="12.75">
      <c r="A541" s="65" t="s">
        <v>742</v>
      </c>
      <c r="B541" s="5">
        <v>4550351</v>
      </c>
      <c r="C541" s="5" t="s">
        <v>465</v>
      </c>
      <c r="D541" s="90">
        <v>2155</v>
      </c>
    </row>
    <row r="542" spans="1:4" ht="12.75">
      <c r="A542" s="65" t="s">
        <v>742</v>
      </c>
      <c r="B542" s="5">
        <v>4550230</v>
      </c>
      <c r="C542" s="5" t="s">
        <v>413</v>
      </c>
      <c r="D542" s="90">
        <v>0</v>
      </c>
    </row>
    <row r="543" spans="1:4" ht="12.75">
      <c r="A543" s="65" t="s">
        <v>742</v>
      </c>
      <c r="B543" s="5">
        <v>4550231</v>
      </c>
      <c r="C543" s="5" t="s">
        <v>414</v>
      </c>
      <c r="D543" s="90">
        <v>0</v>
      </c>
    </row>
    <row r="544" spans="1:4" ht="12.75">
      <c r="A544" s="65" t="s">
        <v>742</v>
      </c>
      <c r="B544" s="5">
        <v>4550232</v>
      </c>
      <c r="C544" s="5" t="s">
        <v>417</v>
      </c>
      <c r="D544" s="90">
        <v>0</v>
      </c>
    </row>
    <row r="545" spans="1:4" ht="12.75">
      <c r="A545" s="65" t="s">
        <v>742</v>
      </c>
      <c r="B545" s="5">
        <v>4550233</v>
      </c>
      <c r="C545" s="5" t="s">
        <v>420</v>
      </c>
      <c r="D545" s="90">
        <v>7010</v>
      </c>
    </row>
    <row r="546" spans="1:4" ht="12.75">
      <c r="A546" s="65" t="s">
        <v>742</v>
      </c>
      <c r="B546" s="5">
        <v>4550234</v>
      </c>
      <c r="C546" s="5" t="s">
        <v>419</v>
      </c>
      <c r="D546" s="90">
        <v>52817</v>
      </c>
    </row>
    <row r="547" spans="1:4" ht="12.75">
      <c r="A547" s="65" t="s">
        <v>742</v>
      </c>
      <c r="B547" s="5">
        <v>4550235</v>
      </c>
      <c r="C547" s="5" t="s">
        <v>425</v>
      </c>
      <c r="D547" s="90">
        <v>0</v>
      </c>
    </row>
    <row r="548" spans="1:4" ht="12.75">
      <c r="A548" s="65" t="s">
        <v>742</v>
      </c>
      <c r="B548" s="5">
        <v>4550236</v>
      </c>
      <c r="C548" s="5" t="s">
        <v>424</v>
      </c>
      <c r="D548" s="90">
        <v>0</v>
      </c>
    </row>
    <row r="549" spans="1:4" ht="12.75">
      <c r="A549" s="65" t="s">
        <v>742</v>
      </c>
      <c r="B549" s="5">
        <v>4550237</v>
      </c>
      <c r="C549" s="5" t="s">
        <v>429</v>
      </c>
      <c r="D549" s="90">
        <v>84565</v>
      </c>
    </row>
    <row r="550" spans="1:4" ht="12.75">
      <c r="A550" s="65" t="s">
        <v>742</v>
      </c>
      <c r="B550" s="5">
        <v>4550238</v>
      </c>
      <c r="C550" s="5" t="s">
        <v>432</v>
      </c>
      <c r="D550" s="90">
        <v>0</v>
      </c>
    </row>
    <row r="551" spans="1:4" ht="12.75">
      <c r="A551" s="65" t="s">
        <v>742</v>
      </c>
      <c r="B551" s="5">
        <v>4550350</v>
      </c>
      <c r="C551" s="5" t="s">
        <v>838</v>
      </c>
      <c r="D551" s="90">
        <v>0</v>
      </c>
    </row>
    <row r="552" spans="1:4" ht="12.75">
      <c r="A552" s="65" t="s">
        <v>741</v>
      </c>
      <c r="B552" s="5">
        <v>3101538</v>
      </c>
      <c r="C552" s="5" t="s">
        <v>432</v>
      </c>
      <c r="D552" s="90">
        <v>0</v>
      </c>
    </row>
    <row r="553" spans="1:4" ht="12.75">
      <c r="A553" s="3">
        <v>45</v>
      </c>
      <c r="B553" s="4" t="s">
        <v>839</v>
      </c>
      <c r="C553" s="3" t="s">
        <v>840</v>
      </c>
      <c r="D553" s="85">
        <f>D554</f>
        <v>3621788</v>
      </c>
    </row>
    <row r="554" spans="1:4" ht="12.75">
      <c r="A554" s="65" t="s">
        <v>741</v>
      </c>
      <c r="B554" s="5">
        <v>3100423</v>
      </c>
      <c r="C554" s="5" t="s">
        <v>841</v>
      </c>
      <c r="D554" s="90">
        <v>3621788</v>
      </c>
    </row>
    <row r="555" spans="1:4" ht="63.75">
      <c r="A555" s="3">
        <v>46</v>
      </c>
      <c r="B555" s="4" t="s">
        <v>842</v>
      </c>
      <c r="C555" s="3" t="s">
        <v>843</v>
      </c>
      <c r="D555" s="85">
        <f>SUM(D3,D86,D112,D121,D125,D124,D138,D141,D146,D144,D151,D152,D169,D211,D266,D280,D312,D331,D350,D371,D401,D435,D452,D465,D480,D553)</f>
        <v>645376843</v>
      </c>
    </row>
    <row r="556" spans="1:4" ht="12.75">
      <c r="A556" s="3">
        <v>47</v>
      </c>
      <c r="B556" s="4" t="s">
        <v>844</v>
      </c>
      <c r="C556" s="3" t="s">
        <v>845</v>
      </c>
      <c r="D556" s="85">
        <f>D557</f>
        <v>31820</v>
      </c>
    </row>
    <row r="557" spans="1:4" ht="12.75">
      <c r="A557" s="65" t="s">
        <v>741</v>
      </c>
      <c r="B557" s="5">
        <v>3250101</v>
      </c>
      <c r="C557" s="5" t="s">
        <v>846</v>
      </c>
      <c r="D557" s="90">
        <v>31820</v>
      </c>
    </row>
    <row r="558" spans="1:4" ht="12.75">
      <c r="A558" s="3">
        <v>48</v>
      </c>
      <c r="B558" s="4" t="s">
        <v>847</v>
      </c>
      <c r="C558" s="3" t="s">
        <v>848</v>
      </c>
      <c r="D558" s="85">
        <f>SUM(D559:D596)</f>
        <v>1361668</v>
      </c>
    </row>
    <row r="559" spans="1:4" ht="12.75">
      <c r="A559" s="65" t="s">
        <v>741</v>
      </c>
      <c r="B559" s="5">
        <v>3250406</v>
      </c>
      <c r="C559" s="5" t="s">
        <v>849</v>
      </c>
      <c r="D559" s="90">
        <v>37864</v>
      </c>
    </row>
    <row r="560" spans="1:4" ht="12.75">
      <c r="A560" s="65" t="s">
        <v>741</v>
      </c>
      <c r="B560" s="5">
        <v>3250407</v>
      </c>
      <c r="C560" s="5" t="s">
        <v>850</v>
      </c>
      <c r="D560" s="90">
        <v>0</v>
      </c>
    </row>
    <row r="561" spans="1:4" ht="12.75">
      <c r="A561" s="65" t="s">
        <v>741</v>
      </c>
      <c r="B561" s="5">
        <v>3250416</v>
      </c>
      <c r="C561" s="5" t="s">
        <v>851</v>
      </c>
      <c r="D561" s="90">
        <v>0</v>
      </c>
    </row>
    <row r="562" spans="1:4" ht="12.75">
      <c r="A562" s="65" t="s">
        <v>741</v>
      </c>
      <c r="B562" s="5">
        <v>3250401</v>
      </c>
      <c r="C562" s="5" t="s">
        <v>852</v>
      </c>
      <c r="D562" s="90">
        <v>266</v>
      </c>
    </row>
    <row r="563" spans="1:4" ht="12.75">
      <c r="A563" s="65" t="s">
        <v>741</v>
      </c>
      <c r="B563" s="5">
        <v>3250418</v>
      </c>
      <c r="C563" s="5" t="s">
        <v>853</v>
      </c>
      <c r="D563" s="90">
        <v>0</v>
      </c>
    </row>
    <row r="564" spans="1:4" ht="12.75">
      <c r="A564" s="65" t="s">
        <v>741</v>
      </c>
      <c r="B564" s="5">
        <v>3250420</v>
      </c>
      <c r="C564" s="5" t="s">
        <v>854</v>
      </c>
      <c r="D564" s="90">
        <v>41632</v>
      </c>
    </row>
    <row r="565" spans="1:4" ht="12.75">
      <c r="A565" s="65" t="s">
        <v>741</v>
      </c>
      <c r="B565" s="5">
        <v>3250421</v>
      </c>
      <c r="C565" s="5" t="s">
        <v>855</v>
      </c>
      <c r="D565" s="90">
        <v>0</v>
      </c>
    </row>
    <row r="566" spans="1:4" ht="12.75">
      <c r="A566" s="65" t="s">
        <v>741</v>
      </c>
      <c r="B566" s="5">
        <v>3250422</v>
      </c>
      <c r="C566" s="5" t="s">
        <v>856</v>
      </c>
      <c r="D566" s="90">
        <v>0</v>
      </c>
    </row>
    <row r="567" spans="1:4" ht="12.75">
      <c r="A567" s="65" t="s">
        <v>741</v>
      </c>
      <c r="B567" s="5">
        <v>3250423</v>
      </c>
      <c r="C567" s="5" t="s">
        <v>857</v>
      </c>
      <c r="D567" s="90">
        <v>0</v>
      </c>
    </row>
    <row r="568" spans="1:4" ht="12.75">
      <c r="A568" s="65" t="s">
        <v>741</v>
      </c>
      <c r="B568" s="5">
        <v>3250424</v>
      </c>
      <c r="C568" s="5" t="s">
        <v>859</v>
      </c>
      <c r="D568" s="90">
        <v>0</v>
      </c>
    </row>
    <row r="569" spans="1:4" ht="12.75">
      <c r="A569" s="65" t="s">
        <v>741</v>
      </c>
      <c r="B569" s="5">
        <v>3250425</v>
      </c>
      <c r="C569" s="5" t="s">
        <v>860</v>
      </c>
      <c r="D569" s="90">
        <v>0</v>
      </c>
    </row>
    <row r="570" spans="1:4" ht="12.75">
      <c r="A570" s="65" t="s">
        <v>741</v>
      </c>
      <c r="B570" s="5">
        <v>3250426</v>
      </c>
      <c r="C570" s="5" t="s">
        <v>861</v>
      </c>
      <c r="D570" s="90">
        <v>0</v>
      </c>
    </row>
    <row r="571" spans="1:4" ht="12.75">
      <c r="A571" s="65" t="s">
        <v>741</v>
      </c>
      <c r="B571" s="5">
        <v>3250427</v>
      </c>
      <c r="C571" s="5" t="s">
        <v>861</v>
      </c>
      <c r="D571" s="90">
        <v>0</v>
      </c>
    </row>
    <row r="572" spans="1:4" ht="12.75">
      <c r="A572" s="65" t="s">
        <v>741</v>
      </c>
      <c r="B572" s="5">
        <v>3250428</v>
      </c>
      <c r="C572" s="5" t="s">
        <v>862</v>
      </c>
      <c r="D572" s="90">
        <v>0</v>
      </c>
    </row>
    <row r="573" spans="1:4" ht="12.75">
      <c r="A573" s="65" t="s">
        <v>741</v>
      </c>
      <c r="B573" s="5">
        <v>3250429</v>
      </c>
      <c r="C573" s="5" t="s">
        <v>863</v>
      </c>
      <c r="D573" s="90">
        <v>0</v>
      </c>
    </row>
    <row r="574" spans="1:4" ht="12.75">
      <c r="A574" s="65" t="s">
        <v>741</v>
      </c>
      <c r="B574" s="5">
        <v>3250501</v>
      </c>
      <c r="C574" s="5" t="s">
        <v>864</v>
      </c>
      <c r="D574" s="90">
        <v>0</v>
      </c>
    </row>
    <row r="575" spans="1:4" ht="12.75">
      <c r="A575" s="65" t="s">
        <v>741</v>
      </c>
      <c r="B575" s="5">
        <v>3250502</v>
      </c>
      <c r="C575" s="5" t="s">
        <v>865</v>
      </c>
      <c r="D575" s="90">
        <v>0</v>
      </c>
    </row>
    <row r="576" spans="1:4" ht="12.75">
      <c r="A576" s="65" t="s">
        <v>741</v>
      </c>
      <c r="B576" s="5">
        <v>3250503</v>
      </c>
      <c r="C576" s="5" t="s">
        <v>866</v>
      </c>
      <c r="D576" s="90">
        <v>0</v>
      </c>
    </row>
    <row r="577" spans="1:4" ht="25.5">
      <c r="A577" s="65" t="s">
        <v>741</v>
      </c>
      <c r="B577" s="5">
        <v>3250504</v>
      </c>
      <c r="C577" s="5" t="s">
        <v>867</v>
      </c>
      <c r="D577" s="90">
        <v>0</v>
      </c>
    </row>
    <row r="578" spans="1:4" ht="12.75">
      <c r="A578" s="65" t="s">
        <v>741</v>
      </c>
      <c r="B578" s="5">
        <v>3250505</v>
      </c>
      <c r="C578" s="5" t="s">
        <v>868</v>
      </c>
      <c r="D578" s="90">
        <v>0</v>
      </c>
    </row>
    <row r="579" spans="1:4" ht="12.75">
      <c r="A579" s="65" t="s">
        <v>741</v>
      </c>
      <c r="B579" s="5">
        <v>3250506</v>
      </c>
      <c r="C579" s="5" t="s">
        <v>869</v>
      </c>
      <c r="D579" s="90">
        <v>0</v>
      </c>
    </row>
    <row r="580" spans="1:4" ht="12.75">
      <c r="A580" s="65" t="s">
        <v>741</v>
      </c>
      <c r="B580" s="5">
        <v>3250507</v>
      </c>
      <c r="C580" s="5" t="s">
        <v>870</v>
      </c>
      <c r="D580" s="90">
        <v>0</v>
      </c>
    </row>
    <row r="581" spans="1:4" ht="12.75">
      <c r="A581" s="65" t="s">
        <v>741</v>
      </c>
      <c r="B581" s="5">
        <v>3250508</v>
      </c>
      <c r="C581" s="5" t="s">
        <v>871</v>
      </c>
      <c r="D581" s="90">
        <v>0</v>
      </c>
    </row>
    <row r="582" spans="1:4" ht="25.5">
      <c r="A582" s="65" t="s">
        <v>741</v>
      </c>
      <c r="B582" s="5">
        <v>3250509</v>
      </c>
      <c r="C582" s="5" t="s">
        <v>872</v>
      </c>
      <c r="D582" s="90">
        <v>0</v>
      </c>
    </row>
    <row r="583" spans="1:4" ht="12.75">
      <c r="A583" s="65" t="s">
        <v>741</v>
      </c>
      <c r="B583" s="5">
        <v>3250510</v>
      </c>
      <c r="C583" s="5" t="s">
        <v>873</v>
      </c>
      <c r="D583" s="90">
        <v>0</v>
      </c>
    </row>
    <row r="584" spans="1:4" ht="12.75">
      <c r="A584" s="65" t="s">
        <v>741</v>
      </c>
      <c r="B584" s="5">
        <v>3250511</v>
      </c>
      <c r="C584" s="5" t="s">
        <v>270</v>
      </c>
      <c r="D584" s="90">
        <v>0</v>
      </c>
    </row>
    <row r="585" spans="1:4" ht="12.75">
      <c r="A585" s="65" t="s">
        <v>741</v>
      </c>
      <c r="B585" s="5">
        <v>3250430</v>
      </c>
      <c r="C585" s="5" t="s">
        <v>874</v>
      </c>
      <c r="D585" s="90">
        <v>0</v>
      </c>
    </row>
    <row r="586" spans="1:4" ht="12.75">
      <c r="A586" s="65" t="s">
        <v>741</v>
      </c>
      <c r="B586" s="5">
        <v>3250431</v>
      </c>
      <c r="C586" s="5" t="s">
        <v>875</v>
      </c>
      <c r="D586" s="90">
        <v>0</v>
      </c>
    </row>
    <row r="587" spans="1:4" ht="12.75">
      <c r="A587" s="65" t="s">
        <v>741</v>
      </c>
      <c r="B587" s="5">
        <v>3250432</v>
      </c>
      <c r="C587" s="5" t="s">
        <v>876</v>
      </c>
      <c r="D587" s="90">
        <v>0</v>
      </c>
    </row>
    <row r="588" spans="1:4" ht="12.75">
      <c r="A588" s="65" t="s">
        <v>741</v>
      </c>
      <c r="B588" s="5">
        <v>3250433</v>
      </c>
      <c r="C588" s="5" t="s">
        <v>877</v>
      </c>
      <c r="D588" s="90">
        <v>0</v>
      </c>
    </row>
    <row r="589" spans="1:4" ht="12.75">
      <c r="A589" s="65" t="s">
        <v>741</v>
      </c>
      <c r="B589" s="5">
        <v>3250434</v>
      </c>
      <c r="C589" s="5" t="s">
        <v>878</v>
      </c>
      <c r="D589" s="90">
        <v>0</v>
      </c>
    </row>
    <row r="590" spans="1:4" ht="12.75">
      <c r="A590" s="65" t="s">
        <v>741</v>
      </c>
      <c r="B590" s="5">
        <v>3250435</v>
      </c>
      <c r="C590" s="5" t="s">
        <v>879</v>
      </c>
      <c r="D590" s="90">
        <v>0</v>
      </c>
    </row>
    <row r="591" spans="1:4" ht="12.75">
      <c r="A591" s="65" t="s">
        <v>741</v>
      </c>
      <c r="B591" s="5">
        <v>3250436</v>
      </c>
      <c r="C591" s="5" t="s">
        <v>880</v>
      </c>
      <c r="D591" s="90">
        <v>0</v>
      </c>
    </row>
    <row r="592" spans="1:4" ht="12.75">
      <c r="A592" s="65" t="s">
        <v>741</v>
      </c>
      <c r="B592" s="5">
        <v>3250437</v>
      </c>
      <c r="C592" s="5" t="s">
        <v>881</v>
      </c>
      <c r="D592" s="90">
        <v>0</v>
      </c>
    </row>
    <row r="593" spans="1:4" ht="12.75">
      <c r="A593" s="65" t="s">
        <v>741</v>
      </c>
      <c r="B593" s="5">
        <v>3250438</v>
      </c>
      <c r="C593" s="5" t="s">
        <v>882</v>
      </c>
      <c r="D593" s="90">
        <v>1281906</v>
      </c>
    </row>
    <row r="594" spans="1:4" ht="12.75">
      <c r="A594" s="65" t="s">
        <v>741</v>
      </c>
      <c r="B594" s="5">
        <v>3250439</v>
      </c>
      <c r="C594" s="5" t="s">
        <v>883</v>
      </c>
      <c r="D594" s="90">
        <v>0</v>
      </c>
    </row>
    <row r="595" spans="1:4" ht="12.75">
      <c r="A595" s="65" t="s">
        <v>741</v>
      </c>
      <c r="B595" s="5">
        <v>3250440</v>
      </c>
      <c r="C595" s="5" t="s">
        <v>884</v>
      </c>
      <c r="D595" s="90">
        <v>0</v>
      </c>
    </row>
    <row r="596" spans="1:4" ht="12.75">
      <c r="A596" s="65" t="s">
        <v>741</v>
      </c>
      <c r="B596" s="5">
        <v>3250441</v>
      </c>
      <c r="C596" s="5" t="s">
        <v>885</v>
      </c>
      <c r="D596" s="90">
        <v>0</v>
      </c>
    </row>
    <row r="597" spans="1:4" ht="12.75">
      <c r="A597" s="3">
        <v>49</v>
      </c>
      <c r="B597" s="4" t="s">
        <v>886</v>
      </c>
      <c r="C597" s="3" t="s">
        <v>887</v>
      </c>
      <c r="D597" s="85">
        <f>D598</f>
        <v>3657</v>
      </c>
    </row>
    <row r="598" spans="1:4" ht="25.5">
      <c r="A598" s="65" t="s">
        <v>741</v>
      </c>
      <c r="B598" s="5">
        <v>3250419</v>
      </c>
      <c r="C598" s="5" t="s">
        <v>888</v>
      </c>
      <c r="D598" s="90">
        <v>3657</v>
      </c>
    </row>
    <row r="599" spans="1:4" ht="12.75">
      <c r="A599" s="3">
        <v>50</v>
      </c>
      <c r="B599" s="4" t="s">
        <v>889</v>
      </c>
      <c r="C599" s="3" t="s">
        <v>890</v>
      </c>
      <c r="D599" s="85">
        <f>SUM(D600:D601)</f>
        <v>0</v>
      </c>
    </row>
    <row r="600" spans="1:4" ht="12.75">
      <c r="A600" s="65" t="s">
        <v>741</v>
      </c>
      <c r="B600" s="5">
        <v>3250201</v>
      </c>
      <c r="C600" s="5" t="s">
        <v>200</v>
      </c>
      <c r="D600" s="94">
        <v>0</v>
      </c>
    </row>
    <row r="601" spans="1:4" ht="12.75">
      <c r="A601" s="65" t="s">
        <v>741</v>
      </c>
      <c r="B601" s="5">
        <v>3250301</v>
      </c>
      <c r="C601" s="5" t="s">
        <v>201</v>
      </c>
      <c r="D601" s="94">
        <v>0</v>
      </c>
    </row>
    <row r="602" spans="1:4" ht="38.25">
      <c r="A602" s="3">
        <v>51</v>
      </c>
      <c r="B602" s="4" t="s">
        <v>891</v>
      </c>
      <c r="C602" s="3" t="s">
        <v>892</v>
      </c>
      <c r="D602" s="85">
        <f>D599+D597+D558+D556</f>
        <v>1397145</v>
      </c>
    </row>
    <row r="603" spans="1:4" ht="25.5">
      <c r="A603" s="3">
        <v>52</v>
      </c>
      <c r="B603" s="4" t="s">
        <v>893</v>
      </c>
      <c r="C603" s="3" t="s">
        <v>894</v>
      </c>
      <c r="D603" s="85">
        <f>SUM(D555,D602)</f>
        <v>646773988</v>
      </c>
    </row>
    <row r="604" spans="1:4" ht="12.75">
      <c r="A604" s="3">
        <v>1</v>
      </c>
      <c r="B604" s="4" t="s">
        <v>895</v>
      </c>
      <c r="C604" s="3" t="s">
        <v>896</v>
      </c>
      <c r="D604" s="89">
        <f>SUM(D605:D610)+SUM(D613:D628)+D629+D635+D636+D637+D638+D639+D640+D641+D642</f>
        <v>773617526</v>
      </c>
    </row>
    <row r="605" spans="1:4" ht="25.5">
      <c r="A605" s="65" t="s">
        <v>741</v>
      </c>
      <c r="B605" s="5">
        <v>4500258</v>
      </c>
      <c r="C605" s="5" t="s">
        <v>897</v>
      </c>
      <c r="D605" s="90">
        <v>0</v>
      </c>
    </row>
    <row r="606" spans="1:4" ht="25.5">
      <c r="A606" s="65" t="s">
        <v>741</v>
      </c>
      <c r="B606" s="5">
        <v>4500259</v>
      </c>
      <c r="C606" s="5" t="s">
        <v>898</v>
      </c>
      <c r="D606" s="90">
        <v>2337</v>
      </c>
    </row>
    <row r="607" spans="1:4" ht="25.5">
      <c r="A607" s="65" t="s">
        <v>741</v>
      </c>
      <c r="B607" s="5">
        <v>4500260</v>
      </c>
      <c r="C607" s="5" t="s">
        <v>899</v>
      </c>
      <c r="D607" s="90">
        <v>0</v>
      </c>
    </row>
    <row r="608" spans="1:4" ht="12.75">
      <c r="A608" s="65" t="s">
        <v>741</v>
      </c>
      <c r="B608" s="5">
        <v>4500261</v>
      </c>
      <c r="C608" s="5" t="s">
        <v>900</v>
      </c>
      <c r="D608" s="90">
        <v>342231</v>
      </c>
    </row>
    <row r="609" spans="1:4" ht="12.75">
      <c r="A609" s="65" t="s">
        <v>741</v>
      </c>
      <c r="B609" s="5">
        <v>4500262</v>
      </c>
      <c r="C609" s="5" t="s">
        <v>901</v>
      </c>
      <c r="D609" s="90">
        <v>55950</v>
      </c>
    </row>
    <row r="610" spans="1:4" ht="12.75">
      <c r="A610" s="65" t="s">
        <v>741</v>
      </c>
      <c r="B610" s="5">
        <v>4500263</v>
      </c>
      <c r="C610" s="5" t="s">
        <v>902</v>
      </c>
      <c r="D610" s="90">
        <v>72865</v>
      </c>
    </row>
    <row r="611" spans="1:4" ht="38.25">
      <c r="A611" s="3">
        <v>1.1</v>
      </c>
      <c r="B611" s="4" t="s">
        <v>903</v>
      </c>
      <c r="C611" s="3" t="s">
        <v>904</v>
      </c>
      <c r="D611" s="85">
        <f>SUM(D612,D629)</f>
        <v>772619549</v>
      </c>
    </row>
    <row r="612" spans="1:4" ht="25.5">
      <c r="A612" s="3" t="s">
        <v>740</v>
      </c>
      <c r="B612" s="4">
        <v>3</v>
      </c>
      <c r="C612" s="4" t="s">
        <v>905</v>
      </c>
      <c r="D612" s="85">
        <f>D613+D614+D615+D616+D617+D618+D619+D620+D621+D622+D623+D624+D625+D626+D627+D628+D635+D636+D640</f>
        <v>772619549</v>
      </c>
    </row>
    <row r="613" spans="1:4" ht="12.75">
      <c r="A613" s="65" t="s">
        <v>741</v>
      </c>
      <c r="B613" s="5">
        <v>4500120</v>
      </c>
      <c r="C613" s="5" t="s">
        <v>906</v>
      </c>
      <c r="D613" s="90">
        <v>0</v>
      </c>
    </row>
    <row r="614" spans="1:4" ht="12.75">
      <c r="A614" s="65" t="s">
        <v>741</v>
      </c>
      <c r="B614" s="5">
        <v>4500131</v>
      </c>
      <c r="C614" s="5" t="s">
        <v>907</v>
      </c>
      <c r="D614" s="90">
        <v>772619549</v>
      </c>
    </row>
    <row r="615" spans="1:4" ht="12.75">
      <c r="A615" s="65" t="s">
        <v>741</v>
      </c>
      <c r="B615" s="5">
        <v>4500132</v>
      </c>
      <c r="C615" s="5" t="s">
        <v>908</v>
      </c>
      <c r="D615" s="90">
        <v>0</v>
      </c>
    </row>
    <row r="616" spans="1:4" ht="12.75">
      <c r="A616" s="65" t="s">
        <v>741</v>
      </c>
      <c r="B616" s="5">
        <v>4500133</v>
      </c>
      <c r="C616" s="5" t="s">
        <v>909</v>
      </c>
      <c r="D616" s="90">
        <v>0</v>
      </c>
    </row>
    <row r="617" spans="1:4" ht="12.75">
      <c r="A617" s="65" t="s">
        <v>741</v>
      </c>
      <c r="B617" s="5">
        <v>4500134</v>
      </c>
      <c r="C617" s="5" t="s">
        <v>910</v>
      </c>
      <c r="D617" s="90">
        <v>0</v>
      </c>
    </row>
    <row r="618" spans="1:4" ht="12.75">
      <c r="A618" s="65" t="s">
        <v>741</v>
      </c>
      <c r="B618" s="5">
        <v>4500135</v>
      </c>
      <c r="C618" s="5" t="s">
        <v>911</v>
      </c>
      <c r="D618" s="90">
        <v>0</v>
      </c>
    </row>
    <row r="619" spans="1:4" ht="12.75">
      <c r="A619" s="65" t="s">
        <v>741</v>
      </c>
      <c r="B619" s="5">
        <v>4500136</v>
      </c>
      <c r="C619" s="5" t="s">
        <v>912</v>
      </c>
      <c r="D619" s="90">
        <v>0</v>
      </c>
    </row>
    <row r="620" spans="1:4" ht="12.75">
      <c r="A620" s="65" t="s">
        <v>741</v>
      </c>
      <c r="B620" s="5">
        <v>4500137</v>
      </c>
      <c r="C620" s="5" t="s">
        <v>913</v>
      </c>
      <c r="D620" s="90">
        <v>0</v>
      </c>
    </row>
    <row r="621" spans="1:4" ht="12.75">
      <c r="A621" s="65" t="s">
        <v>741</v>
      </c>
      <c r="B621" s="5">
        <v>4500138</v>
      </c>
      <c r="C621" s="5" t="s">
        <v>914</v>
      </c>
      <c r="D621" s="90">
        <v>0</v>
      </c>
    </row>
    <row r="622" spans="1:4" ht="12.75">
      <c r="A622" s="65" t="s">
        <v>741</v>
      </c>
      <c r="B622" s="5">
        <v>4500143</v>
      </c>
      <c r="C622" s="5" t="s">
        <v>915</v>
      </c>
      <c r="D622" s="90">
        <v>0</v>
      </c>
    </row>
    <row r="623" spans="1:4" ht="12.75">
      <c r="A623" s="65" t="s">
        <v>741</v>
      </c>
      <c r="B623" s="5">
        <v>4500144</v>
      </c>
      <c r="C623" s="5" t="s">
        <v>916</v>
      </c>
      <c r="D623" s="90">
        <v>0</v>
      </c>
    </row>
    <row r="624" spans="1:4" ht="12.75">
      <c r="A624" s="65" t="s">
        <v>741</v>
      </c>
      <c r="B624" s="5">
        <v>4500145</v>
      </c>
      <c r="C624" s="5" t="s">
        <v>917</v>
      </c>
      <c r="D624" s="90">
        <v>0</v>
      </c>
    </row>
    <row r="625" spans="1:4" ht="12.75">
      <c r="A625" s="65" t="s">
        <v>741</v>
      </c>
      <c r="B625" s="5">
        <v>4500146</v>
      </c>
      <c r="C625" s="5" t="s">
        <v>918</v>
      </c>
      <c r="D625" s="90">
        <v>0</v>
      </c>
    </row>
    <row r="626" spans="1:4" ht="12.75">
      <c r="A626" s="65" t="s">
        <v>741</v>
      </c>
      <c r="B626" s="5">
        <v>4500148</v>
      </c>
      <c r="C626" s="5" t="s">
        <v>919</v>
      </c>
      <c r="D626" s="90">
        <v>0</v>
      </c>
    </row>
    <row r="627" spans="1:4" ht="12.75">
      <c r="A627" s="65" t="s">
        <v>741</v>
      </c>
      <c r="B627" s="5">
        <v>4500149</v>
      </c>
      <c r="C627" s="5" t="s">
        <v>202</v>
      </c>
      <c r="D627" s="94">
        <v>0</v>
      </c>
    </row>
    <row r="628" spans="1:4" ht="12.75">
      <c r="A628" s="65" t="s">
        <v>741</v>
      </c>
      <c r="B628" s="5">
        <v>4500150</v>
      </c>
      <c r="C628" s="5" t="s">
        <v>920</v>
      </c>
      <c r="D628" s="90">
        <v>0</v>
      </c>
    </row>
    <row r="629" spans="1:4" ht="12.75">
      <c r="A629" s="65" t="s">
        <v>741</v>
      </c>
      <c r="B629" s="4" t="s">
        <v>921</v>
      </c>
      <c r="C629" s="4" t="s">
        <v>922</v>
      </c>
      <c r="D629" s="85">
        <f>D630</f>
        <v>0</v>
      </c>
    </row>
    <row r="630" spans="1:4" ht="12.75">
      <c r="A630" s="65" t="s">
        <v>741</v>
      </c>
      <c r="B630" s="5">
        <v>4500104</v>
      </c>
      <c r="C630" s="5" t="s">
        <v>923</v>
      </c>
      <c r="D630" s="90">
        <v>0</v>
      </c>
    </row>
    <row r="631" spans="1:4" ht="38.25">
      <c r="A631" s="3">
        <v>1.2</v>
      </c>
      <c r="B631" s="4" t="s">
        <v>924</v>
      </c>
      <c r="C631" s="3" t="s">
        <v>925</v>
      </c>
      <c r="D631" s="85">
        <f>SUM(D632,D633)</f>
        <v>1074526</v>
      </c>
    </row>
    <row r="632" spans="1:4" ht="12.75">
      <c r="A632" s="65" t="s">
        <v>741</v>
      </c>
      <c r="B632" s="4">
        <v>4</v>
      </c>
      <c r="C632" s="4" t="s">
        <v>926</v>
      </c>
      <c r="D632" s="85"/>
    </row>
    <row r="633" spans="1:4" ht="12.75">
      <c r="A633" s="65" t="s">
        <v>741</v>
      </c>
      <c r="B633" s="4">
        <v>5</v>
      </c>
      <c r="C633" s="4" t="s">
        <v>927</v>
      </c>
      <c r="D633" s="85">
        <f>SUM(D634:D642)</f>
        <v>1074526</v>
      </c>
    </row>
    <row r="634" spans="1:4" ht="12.75">
      <c r="A634" s="65" t="s">
        <v>741</v>
      </c>
      <c r="B634" s="5">
        <v>4500121</v>
      </c>
      <c r="C634" s="5" t="s">
        <v>928</v>
      </c>
      <c r="D634" s="90">
        <v>549932</v>
      </c>
    </row>
    <row r="635" spans="1:4" ht="12.75">
      <c r="A635" s="65" t="s">
        <v>741</v>
      </c>
      <c r="B635" s="5">
        <v>4500122</v>
      </c>
      <c r="C635" s="5" t="s">
        <v>929</v>
      </c>
      <c r="D635" s="90">
        <v>0</v>
      </c>
    </row>
    <row r="636" spans="1:4" ht="25.5">
      <c r="A636" s="65" t="s">
        <v>741</v>
      </c>
      <c r="B636" s="5">
        <v>4500123</v>
      </c>
      <c r="C636" s="5" t="s">
        <v>930</v>
      </c>
      <c r="D636" s="90">
        <v>0</v>
      </c>
    </row>
    <row r="637" spans="1:4" ht="25.5">
      <c r="A637" s="65" t="s">
        <v>741</v>
      </c>
      <c r="B637" s="5">
        <v>4500124</v>
      </c>
      <c r="C637" s="5" t="s">
        <v>931</v>
      </c>
      <c r="D637" s="90">
        <v>38270</v>
      </c>
    </row>
    <row r="638" spans="1:4" ht="12.75">
      <c r="A638" s="65" t="s">
        <v>741</v>
      </c>
      <c r="B638" s="5">
        <v>4500125</v>
      </c>
      <c r="C638" s="5" t="s">
        <v>932</v>
      </c>
      <c r="D638" s="90">
        <v>0</v>
      </c>
    </row>
    <row r="639" spans="1:4" ht="12.75">
      <c r="A639" s="65" t="s">
        <v>741</v>
      </c>
      <c r="B639" s="5">
        <v>4500126</v>
      </c>
      <c r="C639" s="5" t="s">
        <v>933</v>
      </c>
      <c r="D639" s="90">
        <v>0</v>
      </c>
    </row>
    <row r="640" spans="1:4" ht="12.75">
      <c r="A640" s="65" t="s">
        <v>741</v>
      </c>
      <c r="B640" s="5">
        <v>4500127</v>
      </c>
      <c r="C640" s="5" t="s">
        <v>934</v>
      </c>
      <c r="D640" s="90">
        <v>0</v>
      </c>
    </row>
    <row r="641" spans="1:4" ht="25.5">
      <c r="A641" s="65" t="s">
        <v>741</v>
      </c>
      <c r="B641" s="5">
        <v>4500128</v>
      </c>
      <c r="C641" s="5" t="s">
        <v>935</v>
      </c>
      <c r="D641" s="90">
        <v>956</v>
      </c>
    </row>
    <row r="642" spans="1:4" ht="12.75">
      <c r="A642" s="65" t="s">
        <v>741</v>
      </c>
      <c r="B642" s="5">
        <v>4500129</v>
      </c>
      <c r="C642" s="5" t="s">
        <v>936</v>
      </c>
      <c r="D642" s="90">
        <v>485368</v>
      </c>
    </row>
    <row r="643" spans="1:4" ht="12.75">
      <c r="A643" s="3">
        <v>2</v>
      </c>
      <c r="B643" s="4" t="s">
        <v>937</v>
      </c>
      <c r="C643" s="3" t="s">
        <v>938</v>
      </c>
      <c r="D643" s="85">
        <f>SUM(D644:D651)+D634</f>
        <v>1453508</v>
      </c>
    </row>
    <row r="644" spans="1:4" ht="12.75">
      <c r="A644" s="65" t="s">
        <v>741</v>
      </c>
      <c r="B644" s="5">
        <v>4500105</v>
      </c>
      <c r="C644" s="5" t="s">
        <v>939</v>
      </c>
      <c r="D644" s="90">
        <v>0</v>
      </c>
    </row>
    <row r="645" spans="1:4" ht="12.75">
      <c r="A645" s="65" t="s">
        <v>741</v>
      </c>
      <c r="B645" s="5">
        <v>4500106</v>
      </c>
      <c r="C645" s="5" t="s">
        <v>940</v>
      </c>
      <c r="D645" s="90">
        <v>5280</v>
      </c>
    </row>
    <row r="646" spans="1:4" ht="12.75">
      <c r="A646" s="65" t="s">
        <v>741</v>
      </c>
      <c r="B646" s="5">
        <v>4500107</v>
      </c>
      <c r="C646" s="5" t="s">
        <v>941</v>
      </c>
      <c r="D646" s="90">
        <v>3705</v>
      </c>
    </row>
    <row r="647" spans="1:4" ht="12.75">
      <c r="A647" s="65" t="s">
        <v>741</v>
      </c>
      <c r="B647" s="5">
        <v>4500108</v>
      </c>
      <c r="C647" s="5" t="s">
        <v>942</v>
      </c>
      <c r="D647" s="90">
        <v>0</v>
      </c>
    </row>
    <row r="648" spans="1:4" ht="12.75">
      <c r="A648" s="65" t="s">
        <v>741</v>
      </c>
      <c r="B648" s="5">
        <v>4500109</v>
      </c>
      <c r="C648" s="5" t="s">
        <v>943</v>
      </c>
      <c r="D648" s="90">
        <v>0</v>
      </c>
    </row>
    <row r="649" spans="1:4" ht="12.75">
      <c r="A649" s="65" t="s">
        <v>741</v>
      </c>
      <c r="B649" s="5">
        <v>4500141</v>
      </c>
      <c r="C649" s="5" t="s">
        <v>944</v>
      </c>
      <c r="D649" s="90">
        <v>894591</v>
      </c>
    </row>
    <row r="650" spans="1:4" ht="12.75">
      <c r="A650" s="65" t="s">
        <v>741</v>
      </c>
      <c r="B650" s="5">
        <v>4500142</v>
      </c>
      <c r="C650" s="5" t="s">
        <v>945</v>
      </c>
      <c r="D650" s="90">
        <v>0</v>
      </c>
    </row>
    <row r="651" spans="1:4" ht="12.75">
      <c r="A651" s="65" t="s">
        <v>741</v>
      </c>
      <c r="B651" s="5">
        <v>4500147</v>
      </c>
      <c r="C651" s="5" t="s">
        <v>946</v>
      </c>
      <c r="D651" s="90">
        <v>0</v>
      </c>
    </row>
    <row r="652" spans="1:4" ht="12.75">
      <c r="A652" s="3">
        <v>3</v>
      </c>
      <c r="B652" s="4" t="s">
        <v>947</v>
      </c>
      <c r="C652" s="3" t="s">
        <v>948</v>
      </c>
      <c r="D652" s="85">
        <f>SUM(D653:D663)</f>
        <v>514862</v>
      </c>
    </row>
    <row r="653" spans="1:4" ht="12.75">
      <c r="A653" s="65" t="s">
        <v>741</v>
      </c>
      <c r="B653" s="5">
        <v>4500110</v>
      </c>
      <c r="C653" s="5" t="s">
        <v>949</v>
      </c>
      <c r="D653" s="90">
        <v>463993</v>
      </c>
    </row>
    <row r="654" spans="1:4" ht="12.75">
      <c r="A654" s="65" t="s">
        <v>741</v>
      </c>
      <c r="B654" s="5">
        <v>4500112</v>
      </c>
      <c r="C654" s="5" t="s">
        <v>950</v>
      </c>
      <c r="D654" s="90">
        <v>0</v>
      </c>
    </row>
    <row r="655" spans="1:4" ht="12.75">
      <c r="A655" s="65" t="s">
        <v>741</v>
      </c>
      <c r="B655" s="5">
        <v>4500114</v>
      </c>
      <c r="C655" s="5" t="s">
        <v>951</v>
      </c>
      <c r="D655" s="90">
        <v>2980</v>
      </c>
    </row>
    <row r="656" spans="1:4" ht="12.75">
      <c r="A656" s="65" t="s">
        <v>741</v>
      </c>
      <c r="B656" s="5">
        <v>4500151</v>
      </c>
      <c r="C656" s="5" t="s">
        <v>952</v>
      </c>
      <c r="D656" s="90">
        <v>0</v>
      </c>
    </row>
    <row r="657" spans="1:4" ht="12.75">
      <c r="A657" s="65" t="s">
        <v>741</v>
      </c>
      <c r="B657" s="5">
        <v>4500152</v>
      </c>
      <c r="C657" s="5" t="s">
        <v>953</v>
      </c>
      <c r="D657" s="90">
        <v>0</v>
      </c>
    </row>
    <row r="658" spans="1:4" ht="12.75">
      <c r="A658" s="65" t="s">
        <v>741</v>
      </c>
      <c r="B658" s="5">
        <v>4500153</v>
      </c>
      <c r="C658" s="5" t="s">
        <v>954</v>
      </c>
      <c r="D658" s="90">
        <v>0</v>
      </c>
    </row>
    <row r="659" spans="1:4" ht="12.75">
      <c r="A659" s="65" t="s">
        <v>741</v>
      </c>
      <c r="B659" s="5">
        <v>4500154</v>
      </c>
      <c r="C659" s="5" t="s">
        <v>955</v>
      </c>
      <c r="D659" s="90">
        <v>0</v>
      </c>
    </row>
    <row r="660" spans="1:4" ht="12.75">
      <c r="A660" s="65" t="s">
        <v>741</v>
      </c>
      <c r="B660" s="5">
        <v>4500155</v>
      </c>
      <c r="C660" s="5" t="s">
        <v>956</v>
      </c>
      <c r="D660" s="90">
        <v>0</v>
      </c>
    </row>
    <row r="661" spans="1:4" ht="12.75">
      <c r="A661" s="65" t="s">
        <v>741</v>
      </c>
      <c r="B661" s="5">
        <v>4500156</v>
      </c>
      <c r="C661" s="5" t="s">
        <v>957</v>
      </c>
      <c r="D661" s="90">
        <v>0</v>
      </c>
    </row>
    <row r="662" spans="1:4" ht="12.75">
      <c r="A662" s="65" t="s">
        <v>741</v>
      </c>
      <c r="B662" s="5">
        <v>4500157</v>
      </c>
      <c r="C662" s="5" t="s">
        <v>958</v>
      </c>
      <c r="D662" s="90">
        <v>0</v>
      </c>
    </row>
    <row r="663" spans="1:4" ht="12.75">
      <c r="A663" s="65" t="s">
        <v>741</v>
      </c>
      <c r="B663" s="5">
        <v>4500158</v>
      </c>
      <c r="C663" s="5" t="s">
        <v>959</v>
      </c>
      <c r="D663" s="90">
        <v>47889</v>
      </c>
    </row>
    <row r="664" spans="1:4" ht="12.75">
      <c r="A664" s="3">
        <v>4</v>
      </c>
      <c r="B664" s="4" t="s">
        <v>960</v>
      </c>
      <c r="C664" s="3" t="s">
        <v>961</v>
      </c>
      <c r="D664" s="85">
        <f>SUM(D665:D691)</f>
        <v>641260</v>
      </c>
    </row>
    <row r="665" spans="1:4" ht="12.75">
      <c r="A665" s="65" t="s">
        <v>741</v>
      </c>
      <c r="B665" s="5">
        <v>4500220</v>
      </c>
      <c r="C665" s="5" t="s">
        <v>943</v>
      </c>
      <c r="D665" s="90">
        <v>0</v>
      </c>
    </row>
    <row r="666" spans="1:4" ht="12.75">
      <c r="A666" s="65" t="s">
        <v>741</v>
      </c>
      <c r="B666" s="5">
        <v>4500222</v>
      </c>
      <c r="C666" s="5" t="s">
        <v>962</v>
      </c>
      <c r="D666" s="90">
        <v>0</v>
      </c>
    </row>
    <row r="667" spans="1:4" ht="12.75">
      <c r="A667" s="65" t="s">
        <v>741</v>
      </c>
      <c r="B667" s="5">
        <v>4500224</v>
      </c>
      <c r="C667" s="5" t="s">
        <v>963</v>
      </c>
      <c r="D667" s="90">
        <v>161226</v>
      </c>
    </row>
    <row r="668" spans="1:4" ht="12.75">
      <c r="A668" s="65" t="s">
        <v>741</v>
      </c>
      <c r="B668" s="5">
        <v>4500238</v>
      </c>
      <c r="C668" s="5" t="s">
        <v>964</v>
      </c>
      <c r="D668" s="90">
        <v>0</v>
      </c>
    </row>
    <row r="669" spans="1:4" ht="25.5">
      <c r="A669" s="65" t="s">
        <v>741</v>
      </c>
      <c r="B669" s="5">
        <v>4500242</v>
      </c>
      <c r="C669" s="5" t="s">
        <v>965</v>
      </c>
      <c r="D669" s="90">
        <v>0</v>
      </c>
    </row>
    <row r="670" spans="1:4" ht="12.75">
      <c r="A670" s="65" t="s">
        <v>741</v>
      </c>
      <c r="B670" s="5">
        <v>4500202</v>
      </c>
      <c r="C670" s="5" t="s">
        <v>966</v>
      </c>
      <c r="D670" s="90">
        <v>0</v>
      </c>
    </row>
    <row r="671" spans="1:4" ht="12.75">
      <c r="A671" s="65" t="s">
        <v>741</v>
      </c>
      <c r="B671" s="5">
        <v>4500210</v>
      </c>
      <c r="C671" s="5" t="s">
        <v>967</v>
      </c>
      <c r="D671" s="90">
        <v>0</v>
      </c>
    </row>
    <row r="672" spans="1:4" ht="12.75">
      <c r="A672" s="65" t="s">
        <v>741</v>
      </c>
      <c r="B672" s="5">
        <v>4500216</v>
      </c>
      <c r="C672" s="5" t="s">
        <v>968</v>
      </c>
      <c r="D672" s="90">
        <v>0</v>
      </c>
    </row>
    <row r="673" spans="1:4" ht="12.75">
      <c r="A673" s="65" t="s">
        <v>741</v>
      </c>
      <c r="B673" s="5">
        <v>4500219</v>
      </c>
      <c r="C673" s="5" t="s">
        <v>969</v>
      </c>
      <c r="D673" s="90">
        <v>1555</v>
      </c>
    </row>
    <row r="674" spans="1:4" ht="12.75">
      <c r="A674" s="65" t="s">
        <v>741</v>
      </c>
      <c r="B674" s="5">
        <v>4500221</v>
      </c>
      <c r="C674" s="5" t="s">
        <v>970</v>
      </c>
      <c r="D674" s="90">
        <v>0</v>
      </c>
    </row>
    <row r="675" spans="1:4" ht="12.75">
      <c r="A675" s="65" t="s">
        <v>741</v>
      </c>
      <c r="B675" s="5">
        <v>4500223</v>
      </c>
      <c r="C675" s="5" t="s">
        <v>971</v>
      </c>
      <c r="D675" s="90">
        <v>0</v>
      </c>
    </row>
    <row r="676" spans="1:4" ht="12.75">
      <c r="A676" s="65" t="s">
        <v>741</v>
      </c>
      <c r="B676" s="5">
        <v>4500225</v>
      </c>
      <c r="C676" s="5" t="s">
        <v>972</v>
      </c>
      <c r="D676" s="90">
        <v>6031</v>
      </c>
    </row>
    <row r="677" spans="1:4" ht="12.75">
      <c r="A677" s="65" t="s">
        <v>741</v>
      </c>
      <c r="B677" s="5">
        <v>4500239</v>
      </c>
      <c r="C677" s="5" t="s">
        <v>973</v>
      </c>
      <c r="D677" s="90">
        <v>0</v>
      </c>
    </row>
    <row r="678" spans="1:4" ht="12.75">
      <c r="A678" s="65" t="s">
        <v>741</v>
      </c>
      <c r="B678" s="5">
        <v>4500215</v>
      </c>
      <c r="C678" s="5" t="s">
        <v>974</v>
      </c>
      <c r="D678" s="90">
        <v>50355</v>
      </c>
    </row>
    <row r="679" spans="1:4" ht="12.75">
      <c r="A679" s="65" t="s">
        <v>741</v>
      </c>
      <c r="B679" s="5">
        <v>4500217</v>
      </c>
      <c r="C679" s="5" t="s">
        <v>975</v>
      </c>
      <c r="D679" s="90">
        <v>8785</v>
      </c>
    </row>
    <row r="680" spans="1:4" ht="12.75">
      <c r="A680" s="65" t="s">
        <v>741</v>
      </c>
      <c r="B680" s="5">
        <v>4500240</v>
      </c>
      <c r="C680" s="5" t="s">
        <v>976</v>
      </c>
      <c r="D680" s="90">
        <v>26392</v>
      </c>
    </row>
    <row r="681" spans="1:4" ht="12.75">
      <c r="A681" s="65" t="s">
        <v>741</v>
      </c>
      <c r="B681" s="5">
        <v>4500209</v>
      </c>
      <c r="C681" s="5" t="s">
        <v>977</v>
      </c>
      <c r="D681" s="90">
        <v>1034</v>
      </c>
    </row>
    <row r="682" spans="1:4" ht="12.75">
      <c r="A682" s="65" t="s">
        <v>741</v>
      </c>
      <c r="B682" s="5">
        <v>4500201</v>
      </c>
      <c r="C682" s="5" t="s">
        <v>978</v>
      </c>
      <c r="D682" s="90">
        <v>0</v>
      </c>
    </row>
    <row r="683" spans="1:4" ht="12.75">
      <c r="A683" s="65" t="s">
        <v>741</v>
      </c>
      <c r="B683" s="5">
        <v>4500265</v>
      </c>
      <c r="C683" s="5" t="s">
        <v>979</v>
      </c>
      <c r="D683" s="90">
        <v>0</v>
      </c>
    </row>
    <row r="684" spans="1:4" ht="12.75">
      <c r="A684" s="65" t="s">
        <v>741</v>
      </c>
      <c r="B684" s="5">
        <v>4500266</v>
      </c>
      <c r="C684" s="5" t="s">
        <v>980</v>
      </c>
      <c r="D684" s="90">
        <v>0</v>
      </c>
    </row>
    <row r="685" spans="1:4" ht="12.75">
      <c r="A685" s="65" t="s">
        <v>741</v>
      </c>
      <c r="B685" s="5">
        <v>4500267</v>
      </c>
      <c r="C685" s="5" t="s">
        <v>981</v>
      </c>
      <c r="D685" s="90">
        <v>385882</v>
      </c>
    </row>
    <row r="686" spans="1:4" ht="12.75">
      <c r="A686" s="65" t="s">
        <v>741</v>
      </c>
      <c r="B686" s="5">
        <v>4500268</v>
      </c>
      <c r="C686" s="5" t="s">
        <v>982</v>
      </c>
      <c r="D686" s="90">
        <v>0</v>
      </c>
    </row>
    <row r="687" spans="1:4" ht="12.75">
      <c r="A687" s="65" t="s">
        <v>741</v>
      </c>
      <c r="B687" s="5">
        <v>4500269</v>
      </c>
      <c r="C687" s="5" t="s">
        <v>983</v>
      </c>
      <c r="D687" s="90">
        <v>0</v>
      </c>
    </row>
    <row r="688" spans="1:4" ht="12.75">
      <c r="A688" s="65" t="s">
        <v>741</v>
      </c>
      <c r="B688" s="5">
        <v>4500270</v>
      </c>
      <c r="C688" s="5" t="s">
        <v>984</v>
      </c>
      <c r="D688" s="90">
        <v>0</v>
      </c>
    </row>
    <row r="689" spans="1:4" ht="25.5">
      <c r="A689" s="65" t="s">
        <v>741</v>
      </c>
      <c r="B689" s="5">
        <v>4500271</v>
      </c>
      <c r="C689" s="5" t="s">
        <v>985</v>
      </c>
      <c r="D689" s="90">
        <v>0</v>
      </c>
    </row>
    <row r="690" spans="1:4" ht="12.75">
      <c r="A690" s="65" t="s">
        <v>741</v>
      </c>
      <c r="B690" s="5">
        <v>4500273</v>
      </c>
      <c r="C690" s="5" t="s">
        <v>986</v>
      </c>
      <c r="D690" s="90">
        <v>0</v>
      </c>
    </row>
    <row r="691" spans="1:4" ht="12.75">
      <c r="A691" s="65" t="s">
        <v>741</v>
      </c>
      <c r="B691" s="5">
        <v>4500274</v>
      </c>
      <c r="C691" s="5" t="s">
        <v>987</v>
      </c>
      <c r="D691" s="90">
        <v>0</v>
      </c>
    </row>
    <row r="692" spans="1:4" ht="12.75">
      <c r="A692" s="3" t="s">
        <v>743</v>
      </c>
      <c r="B692" s="4" t="s">
        <v>988</v>
      </c>
      <c r="C692" s="3" t="s">
        <v>989</v>
      </c>
      <c r="D692" s="85">
        <f>SUM(D693:D697)</f>
        <v>470446</v>
      </c>
    </row>
    <row r="693" spans="1:4" ht="12.75">
      <c r="A693" s="65" t="s">
        <v>741</v>
      </c>
      <c r="B693" s="5">
        <v>4500226</v>
      </c>
      <c r="C693" s="5" t="s">
        <v>990</v>
      </c>
      <c r="D693" s="90">
        <v>121476</v>
      </c>
    </row>
    <row r="694" spans="1:4" ht="12.75">
      <c r="A694" s="65" t="s">
        <v>741</v>
      </c>
      <c r="B694" s="5">
        <v>4500227</v>
      </c>
      <c r="C694" s="5" t="s">
        <v>991</v>
      </c>
      <c r="D694" s="90">
        <v>3570</v>
      </c>
    </row>
    <row r="695" spans="1:4" ht="12.75">
      <c r="A695" s="65" t="s">
        <v>741</v>
      </c>
      <c r="B695" s="5">
        <v>4500241</v>
      </c>
      <c r="C695" s="5" t="s">
        <v>992</v>
      </c>
      <c r="D695" s="90">
        <v>2600</v>
      </c>
    </row>
    <row r="696" spans="1:4" ht="12.75">
      <c r="A696" s="65" t="s">
        <v>741</v>
      </c>
      <c r="B696" s="5">
        <v>4500237</v>
      </c>
      <c r="C696" s="5" t="s">
        <v>993</v>
      </c>
      <c r="D696" s="90">
        <v>342800</v>
      </c>
    </row>
    <row r="697" spans="1:4" ht="25.5">
      <c r="A697" s="65" t="s">
        <v>741</v>
      </c>
      <c r="B697" s="5">
        <v>4500243</v>
      </c>
      <c r="C697" s="5" t="s">
        <v>994</v>
      </c>
      <c r="D697" s="90">
        <v>0</v>
      </c>
    </row>
    <row r="698" spans="1:4" ht="12.75">
      <c r="A698" s="3" t="s">
        <v>744</v>
      </c>
      <c r="B698" s="4" t="s">
        <v>995</v>
      </c>
      <c r="C698" s="3" t="s">
        <v>996</v>
      </c>
      <c r="D698" s="85">
        <f>SUM(D699:D700)</f>
        <v>1072351</v>
      </c>
    </row>
    <row r="699" spans="1:4" ht="12.75">
      <c r="A699" s="65" t="s">
        <v>741</v>
      </c>
      <c r="B699" s="5">
        <v>4500230</v>
      </c>
      <c r="C699" s="5" t="s">
        <v>997</v>
      </c>
      <c r="D699" s="90">
        <v>1072351</v>
      </c>
    </row>
    <row r="700" spans="1:4" ht="12.75">
      <c r="A700" s="65" t="s">
        <v>741</v>
      </c>
      <c r="B700" s="5">
        <v>4500284</v>
      </c>
      <c r="C700" s="5" t="s">
        <v>998</v>
      </c>
      <c r="D700" s="90">
        <v>0</v>
      </c>
    </row>
    <row r="701" spans="1:4" ht="12.75">
      <c r="A701" s="3">
        <v>5</v>
      </c>
      <c r="B701" s="4" t="s">
        <v>999</v>
      </c>
      <c r="C701" s="3" t="s">
        <v>1000</v>
      </c>
      <c r="D701" s="85">
        <f>SUM(D702:D716)</f>
        <v>2050091</v>
      </c>
    </row>
    <row r="702" spans="1:4" ht="12.75">
      <c r="A702" s="65" t="s">
        <v>741</v>
      </c>
      <c r="B702" s="5">
        <v>4500301</v>
      </c>
      <c r="C702" s="5" t="s">
        <v>1001</v>
      </c>
      <c r="D702" s="90">
        <v>254888</v>
      </c>
    </row>
    <row r="703" spans="1:4" ht="12.75">
      <c r="A703" s="65" t="s">
        <v>741</v>
      </c>
      <c r="B703" s="5">
        <v>4500302</v>
      </c>
      <c r="C703" s="5" t="s">
        <v>1002</v>
      </c>
      <c r="D703" s="90">
        <v>14781</v>
      </c>
    </row>
    <row r="704" spans="1:4" ht="12.75">
      <c r="A704" s="65" t="s">
        <v>741</v>
      </c>
      <c r="B704" s="5">
        <v>4500304</v>
      </c>
      <c r="C704" s="5" t="s">
        <v>1003</v>
      </c>
      <c r="D704" s="90">
        <v>948965</v>
      </c>
    </row>
    <row r="705" spans="1:4" ht="12.75">
      <c r="A705" s="65" t="s">
        <v>741</v>
      </c>
      <c r="B705" s="5">
        <v>4500305</v>
      </c>
      <c r="C705" s="5" t="s">
        <v>1004</v>
      </c>
      <c r="D705" s="90">
        <v>0</v>
      </c>
    </row>
    <row r="706" spans="1:4" ht="12.75">
      <c r="A706" s="65" t="s">
        <v>741</v>
      </c>
      <c r="B706" s="5">
        <v>4500306</v>
      </c>
      <c r="C706" s="5" t="s">
        <v>1005</v>
      </c>
      <c r="D706" s="90">
        <v>77123</v>
      </c>
    </row>
    <row r="707" spans="1:4" ht="12.75">
      <c r="A707" s="65" t="s">
        <v>741</v>
      </c>
      <c r="B707" s="5">
        <v>4500308</v>
      </c>
      <c r="C707" s="5" t="s">
        <v>1006</v>
      </c>
      <c r="D707" s="90">
        <v>23908</v>
      </c>
    </row>
    <row r="708" spans="1:4" ht="12.75">
      <c r="A708" s="65" t="s">
        <v>741</v>
      </c>
      <c r="B708" s="5">
        <v>4500309</v>
      </c>
      <c r="C708" s="5" t="s">
        <v>1007</v>
      </c>
      <c r="D708" s="90">
        <v>0</v>
      </c>
    </row>
    <row r="709" spans="1:4" ht="12.75">
      <c r="A709" s="65" t="s">
        <v>741</v>
      </c>
      <c r="B709" s="5">
        <v>4500310</v>
      </c>
      <c r="C709" s="5" t="s">
        <v>1008</v>
      </c>
      <c r="D709" s="90">
        <v>0</v>
      </c>
    </row>
    <row r="710" spans="1:4" ht="25.5">
      <c r="A710" s="65" t="s">
        <v>741</v>
      </c>
      <c r="B710" s="5">
        <v>4500311</v>
      </c>
      <c r="C710" s="5" t="s">
        <v>1009</v>
      </c>
      <c r="D710" s="90">
        <v>0</v>
      </c>
    </row>
    <row r="711" spans="1:4" ht="12.75">
      <c r="A711" s="65" t="s">
        <v>741</v>
      </c>
      <c r="B711" s="5">
        <v>4500312</v>
      </c>
      <c r="C711" s="5" t="s">
        <v>1010</v>
      </c>
      <c r="D711" s="90">
        <v>0</v>
      </c>
    </row>
    <row r="712" spans="1:4" ht="12.75">
      <c r="A712" s="65" t="s">
        <v>741</v>
      </c>
      <c r="B712" s="5">
        <v>4500313</v>
      </c>
      <c r="C712" s="5" t="s">
        <v>1011</v>
      </c>
      <c r="D712" s="90">
        <v>607</v>
      </c>
    </row>
    <row r="713" spans="1:4" ht="12.75">
      <c r="A713" s="65" t="s">
        <v>741</v>
      </c>
      <c r="B713" s="5">
        <v>4500314</v>
      </c>
      <c r="C713" s="5" t="s">
        <v>1012</v>
      </c>
      <c r="D713" s="90">
        <v>222682</v>
      </c>
    </row>
    <row r="714" spans="1:4" ht="12.75">
      <c r="A714" s="65" t="s">
        <v>741</v>
      </c>
      <c r="B714" s="5">
        <v>4500315</v>
      </c>
      <c r="C714" s="5" t="s">
        <v>1013</v>
      </c>
      <c r="D714" s="90">
        <v>507137</v>
      </c>
    </row>
    <row r="715" spans="1:4" ht="12.75">
      <c r="A715" s="65" t="s">
        <v>741</v>
      </c>
      <c r="B715" s="5">
        <v>4500316</v>
      </c>
      <c r="C715" s="5" t="s">
        <v>1014</v>
      </c>
      <c r="D715" s="90">
        <v>0</v>
      </c>
    </row>
    <row r="716" spans="1:4" ht="25.5">
      <c r="A716" s="65" t="s">
        <v>741</v>
      </c>
      <c r="B716" s="5">
        <v>4500317</v>
      </c>
      <c r="C716" s="5" t="s">
        <v>1015</v>
      </c>
      <c r="D716" s="90">
        <v>0</v>
      </c>
    </row>
    <row r="717" spans="1:4" ht="12.75">
      <c r="A717" s="3">
        <v>6</v>
      </c>
      <c r="B717" s="4" t="s">
        <v>1016</v>
      </c>
      <c r="C717" s="3" t="s">
        <v>1017</v>
      </c>
      <c r="D717" s="85">
        <f>SUM(D718:D720)</f>
        <v>9647425</v>
      </c>
    </row>
    <row r="718" spans="1:4" ht="12.75">
      <c r="A718" s="65" t="s">
        <v>741</v>
      </c>
      <c r="B718" s="5">
        <v>4500401</v>
      </c>
      <c r="C718" s="5" t="s">
        <v>1018</v>
      </c>
      <c r="D718" s="90">
        <v>9132846</v>
      </c>
    </row>
    <row r="719" spans="1:4" ht="12.75">
      <c r="A719" s="65" t="s">
        <v>741</v>
      </c>
      <c r="B719" s="5">
        <v>4500402</v>
      </c>
      <c r="C719" s="5" t="s">
        <v>1019</v>
      </c>
      <c r="D719" s="90">
        <v>1000</v>
      </c>
    </row>
    <row r="720" spans="1:4" ht="12.75">
      <c r="A720" s="65" t="s">
        <v>741</v>
      </c>
      <c r="B720" s="5">
        <v>4500403</v>
      </c>
      <c r="C720" s="5" t="s">
        <v>1020</v>
      </c>
      <c r="D720" s="90">
        <v>513579</v>
      </c>
    </row>
    <row r="721" spans="1:4" ht="25.5">
      <c r="A721" s="3">
        <v>7</v>
      </c>
      <c r="B721" s="4" t="s">
        <v>1021</v>
      </c>
      <c r="C721" s="3" t="s">
        <v>1022</v>
      </c>
      <c r="D721" s="85">
        <f>D722+D724+D738</f>
        <v>1790574</v>
      </c>
    </row>
    <row r="722" spans="1:4" ht="25.5">
      <c r="A722" s="3" t="s">
        <v>740</v>
      </c>
      <c r="B722" s="4" t="s">
        <v>1023</v>
      </c>
      <c r="C722" s="4" t="s">
        <v>1024</v>
      </c>
      <c r="D722" s="85">
        <f>D723</f>
        <v>106290</v>
      </c>
    </row>
    <row r="723" spans="1:4" ht="12.75">
      <c r="A723" s="65" t="s">
        <v>741</v>
      </c>
      <c r="B723" s="5">
        <v>4600203</v>
      </c>
      <c r="C723" s="5" t="s">
        <v>1025</v>
      </c>
      <c r="D723" s="90">
        <v>106290</v>
      </c>
    </row>
    <row r="724" spans="1:4" ht="12.75">
      <c r="A724" s="65" t="s">
        <v>741</v>
      </c>
      <c r="B724" s="4" t="s">
        <v>1026</v>
      </c>
      <c r="C724" s="4" t="s">
        <v>1027</v>
      </c>
      <c r="D724" s="85">
        <f>SUM(D725:D737)</f>
        <v>1678290</v>
      </c>
    </row>
    <row r="725" spans="1:4" ht="12.75">
      <c r="A725" s="65" t="s">
        <v>741</v>
      </c>
      <c r="B725" s="5">
        <v>4500232</v>
      </c>
      <c r="C725" s="5" t="s">
        <v>1028</v>
      </c>
      <c r="D725" s="90">
        <v>63000</v>
      </c>
    </row>
    <row r="726" spans="1:4" ht="12.75">
      <c r="A726" s="65" t="s">
        <v>741</v>
      </c>
      <c r="B726" s="5">
        <v>4600201</v>
      </c>
      <c r="C726" s="5" t="s">
        <v>1029</v>
      </c>
      <c r="D726" s="90">
        <v>487</v>
      </c>
    </row>
    <row r="727" spans="1:4" ht="12.75">
      <c r="A727" s="65" t="s">
        <v>741</v>
      </c>
      <c r="B727" s="5">
        <v>4600202</v>
      </c>
      <c r="C727" s="5" t="s">
        <v>1030</v>
      </c>
      <c r="D727" s="90">
        <v>365032</v>
      </c>
    </row>
    <row r="728" spans="1:4" ht="12.75">
      <c r="A728" s="65" t="s">
        <v>741</v>
      </c>
      <c r="B728" s="5">
        <v>4600204</v>
      </c>
      <c r="C728" s="5" t="s">
        <v>1031</v>
      </c>
      <c r="D728" s="90">
        <v>0</v>
      </c>
    </row>
    <row r="729" spans="1:4" ht="12.75">
      <c r="A729" s="65" t="s">
        <v>741</v>
      </c>
      <c r="B729" s="5">
        <v>4600205</v>
      </c>
      <c r="C729" s="5" t="s">
        <v>1032</v>
      </c>
      <c r="D729" s="90">
        <v>0</v>
      </c>
    </row>
    <row r="730" spans="1:4" ht="12.75">
      <c r="A730" s="65" t="s">
        <v>741</v>
      </c>
      <c r="B730" s="5">
        <v>4600206</v>
      </c>
      <c r="C730" s="5" t="s">
        <v>1033</v>
      </c>
      <c r="D730" s="90">
        <v>0</v>
      </c>
    </row>
    <row r="731" spans="1:4" ht="12.75">
      <c r="A731" s="65" t="s">
        <v>741</v>
      </c>
      <c r="B731" s="5">
        <v>4600207</v>
      </c>
      <c r="C731" s="5" t="s">
        <v>1034</v>
      </c>
      <c r="D731" s="90">
        <v>0</v>
      </c>
    </row>
    <row r="732" spans="1:4" ht="12.75">
      <c r="A732" s="65" t="s">
        <v>741</v>
      </c>
      <c r="B732" s="5">
        <v>4500234</v>
      </c>
      <c r="C732" s="5" t="s">
        <v>1035</v>
      </c>
      <c r="D732" s="90">
        <v>325622</v>
      </c>
    </row>
    <row r="733" spans="1:4" ht="12.75">
      <c r="A733" s="65" t="s">
        <v>741</v>
      </c>
      <c r="B733" s="5">
        <v>4500235</v>
      </c>
      <c r="C733" s="5" t="s">
        <v>1036</v>
      </c>
      <c r="D733" s="90">
        <v>0</v>
      </c>
    </row>
    <row r="734" spans="1:4" ht="12.75">
      <c r="A734" s="65" t="s">
        <v>741</v>
      </c>
      <c r="B734" s="5">
        <v>4500236</v>
      </c>
      <c r="C734" s="5" t="s">
        <v>1037</v>
      </c>
      <c r="D734" s="90">
        <v>0</v>
      </c>
    </row>
    <row r="735" spans="1:4" ht="12.75">
      <c r="A735" s="65" t="s">
        <v>741</v>
      </c>
      <c r="B735" s="5">
        <v>4500303</v>
      </c>
      <c r="C735" s="5" t="s">
        <v>1038</v>
      </c>
      <c r="D735" s="90">
        <v>178337</v>
      </c>
    </row>
    <row r="736" spans="1:4" ht="12.75">
      <c r="A736" s="65" t="s">
        <v>741</v>
      </c>
      <c r="B736" s="5">
        <v>4500307</v>
      </c>
      <c r="C736" s="5" t="s">
        <v>1039</v>
      </c>
      <c r="D736" s="90">
        <v>0</v>
      </c>
    </row>
    <row r="737" spans="1:4" ht="12.75">
      <c r="A737" s="65" t="s">
        <v>741</v>
      </c>
      <c r="B737" s="5">
        <v>4500233</v>
      </c>
      <c r="C737" s="5" t="s">
        <v>1040</v>
      </c>
      <c r="D737" s="90">
        <v>745812</v>
      </c>
    </row>
    <row r="738" spans="1:4" ht="12.75">
      <c r="A738" s="65" t="s">
        <v>741</v>
      </c>
      <c r="B738" s="4" t="s">
        <v>1041</v>
      </c>
      <c r="C738" s="4" t="s">
        <v>1042</v>
      </c>
      <c r="D738" s="85">
        <f>D739</f>
        <v>5994</v>
      </c>
    </row>
    <row r="739" spans="1:4" ht="12.75">
      <c r="A739" s="65" t="s">
        <v>741</v>
      </c>
      <c r="B739" s="5">
        <v>4700201</v>
      </c>
      <c r="C739" s="5" t="s">
        <v>1043</v>
      </c>
      <c r="D739" s="90">
        <v>5994</v>
      </c>
    </row>
    <row r="740" spans="1:4" ht="25.5">
      <c r="A740" s="3">
        <v>8</v>
      </c>
      <c r="B740" s="4" t="s">
        <v>1044</v>
      </c>
      <c r="C740" s="3" t="s">
        <v>1045</v>
      </c>
      <c r="D740" s="85">
        <f>D741</f>
        <v>20633</v>
      </c>
    </row>
    <row r="741" spans="1:4" ht="25.5">
      <c r="A741" s="3" t="s">
        <v>740</v>
      </c>
      <c r="B741" s="4" t="s">
        <v>1046</v>
      </c>
      <c r="C741" s="4" t="s">
        <v>1047</v>
      </c>
      <c r="D741" s="85">
        <f>D742+D744+D746+D748</f>
        <v>20633</v>
      </c>
    </row>
    <row r="742" spans="1:4" ht="12.75">
      <c r="A742" s="65" t="s">
        <v>741</v>
      </c>
      <c r="B742" s="4" t="s">
        <v>1048</v>
      </c>
      <c r="C742" s="4" t="s">
        <v>1049</v>
      </c>
      <c r="D742" s="85">
        <f>D743</f>
        <v>0</v>
      </c>
    </row>
    <row r="743" spans="1:4" ht="12.75">
      <c r="A743" s="65" t="s">
        <v>741</v>
      </c>
      <c r="B743" s="5">
        <v>4600101</v>
      </c>
      <c r="C743" s="5" t="s">
        <v>1050</v>
      </c>
      <c r="D743" s="90">
        <v>0</v>
      </c>
    </row>
    <row r="744" spans="1:4" ht="12.75">
      <c r="A744" s="65" t="s">
        <v>741</v>
      </c>
      <c r="B744" s="4" t="s">
        <v>1051</v>
      </c>
      <c r="C744" s="4" t="s">
        <v>1052</v>
      </c>
      <c r="D744" s="85">
        <f>D745</f>
        <v>20633</v>
      </c>
    </row>
    <row r="745" spans="1:4" ht="12.75">
      <c r="A745" s="65" t="s">
        <v>741</v>
      </c>
      <c r="B745" s="5">
        <v>4600102</v>
      </c>
      <c r="C745" s="5" t="s">
        <v>1053</v>
      </c>
      <c r="D745" s="90">
        <v>20633</v>
      </c>
    </row>
    <row r="746" spans="1:4" ht="12.75">
      <c r="A746" s="65" t="s">
        <v>741</v>
      </c>
      <c r="B746" s="4" t="s">
        <v>1054</v>
      </c>
      <c r="C746" s="4" t="s">
        <v>1055</v>
      </c>
      <c r="D746" s="85">
        <f>D747</f>
        <v>0</v>
      </c>
    </row>
    <row r="747" spans="1:4" ht="12.75">
      <c r="A747" s="65" t="s">
        <v>741</v>
      </c>
      <c r="B747" s="5">
        <v>4600103</v>
      </c>
      <c r="C747" s="5" t="s">
        <v>1056</v>
      </c>
      <c r="D747" s="90">
        <v>0</v>
      </c>
    </row>
    <row r="748" spans="1:4" ht="12.75">
      <c r="A748" s="65" t="s">
        <v>741</v>
      </c>
      <c r="B748" s="4" t="s">
        <v>1057</v>
      </c>
      <c r="C748" s="4" t="s">
        <v>1058</v>
      </c>
      <c r="D748" s="85"/>
    </row>
    <row r="749" spans="1:4" ht="12.75">
      <c r="A749" s="3">
        <v>9</v>
      </c>
      <c r="B749" s="4" t="s">
        <v>1059</v>
      </c>
      <c r="C749" s="3" t="s">
        <v>1060</v>
      </c>
      <c r="D749" s="85">
        <f>SUM(D750:D756)</f>
        <v>4772605</v>
      </c>
    </row>
    <row r="750" spans="1:4" ht="12.75">
      <c r="A750" s="65" t="s">
        <v>741</v>
      </c>
      <c r="B750" s="5">
        <v>4500277</v>
      </c>
      <c r="C750" s="5" t="s">
        <v>1061</v>
      </c>
      <c r="D750" s="90">
        <v>3014660</v>
      </c>
    </row>
    <row r="751" spans="1:4" ht="12.75">
      <c r="A751" s="65" t="s">
        <v>741</v>
      </c>
      <c r="B751" s="5">
        <v>4500278</v>
      </c>
      <c r="C751" s="5" t="s">
        <v>1062</v>
      </c>
      <c r="D751" s="90">
        <v>886970</v>
      </c>
    </row>
    <row r="752" spans="1:4" ht="12.75">
      <c r="A752" s="65" t="s">
        <v>741</v>
      </c>
      <c r="B752" s="5">
        <v>4500279</v>
      </c>
      <c r="C752" s="5" t="s">
        <v>1063</v>
      </c>
      <c r="D752" s="90">
        <v>342385</v>
      </c>
    </row>
    <row r="753" spans="1:4" ht="25.5">
      <c r="A753" s="65" t="s">
        <v>741</v>
      </c>
      <c r="B753" s="5">
        <v>4500280</v>
      </c>
      <c r="C753" s="5" t="s">
        <v>1064</v>
      </c>
      <c r="D753" s="90">
        <v>0</v>
      </c>
    </row>
    <row r="754" spans="1:4" ht="12.75">
      <c r="A754" s="65" t="s">
        <v>741</v>
      </c>
      <c r="B754" s="5">
        <v>4500281</v>
      </c>
      <c r="C754" s="5" t="s">
        <v>1065</v>
      </c>
      <c r="D754" s="90">
        <v>528590</v>
      </c>
    </row>
    <row r="755" spans="1:4" ht="12.75">
      <c r="A755" s="65" t="s">
        <v>741</v>
      </c>
      <c r="B755" s="5">
        <v>4500282</v>
      </c>
      <c r="C755" s="5" t="s">
        <v>1066</v>
      </c>
      <c r="D755" s="90">
        <v>0</v>
      </c>
    </row>
    <row r="756" spans="1:4" ht="25.5">
      <c r="A756" s="65" t="s">
        <v>741</v>
      </c>
      <c r="B756" s="5">
        <v>4500283</v>
      </c>
      <c r="C756" s="5" t="s">
        <v>1067</v>
      </c>
      <c r="D756" s="90">
        <v>0</v>
      </c>
    </row>
    <row r="757" spans="1:4" ht="51">
      <c r="A757" s="3">
        <v>10</v>
      </c>
      <c r="B757" s="4" t="s">
        <v>1068</v>
      </c>
      <c r="C757" s="3" t="s">
        <v>1069</v>
      </c>
      <c r="D757" s="85">
        <f>SUM(D643,D652,D664,D692,D698,D701,D717,D721,D740,D749)</f>
        <v>22433755</v>
      </c>
    </row>
    <row r="758" spans="1:4" ht="25.5">
      <c r="A758" s="3" t="s">
        <v>745</v>
      </c>
      <c r="B758" s="4" t="s">
        <v>1070</v>
      </c>
      <c r="C758" s="3" t="s">
        <v>1071</v>
      </c>
      <c r="D758" s="85">
        <f>SUM(D604,D757)</f>
        <v>796051281</v>
      </c>
    </row>
    <row r="759" spans="1:4" ht="12.75">
      <c r="A759" s="3">
        <v>11</v>
      </c>
      <c r="B759" s="4" t="s">
        <v>1072</v>
      </c>
      <c r="C759" s="3" t="s">
        <v>1073</v>
      </c>
      <c r="D759" s="85">
        <f>D760+D761</f>
        <v>0</v>
      </c>
    </row>
    <row r="760" spans="1:4" ht="25.5">
      <c r="A760" s="3" t="s">
        <v>740</v>
      </c>
      <c r="B760" s="4" t="s">
        <v>1074</v>
      </c>
      <c r="C760" s="4" t="s">
        <v>1075</v>
      </c>
      <c r="D760" s="85"/>
    </row>
    <row r="761" spans="1:4" ht="12.75">
      <c r="A761" s="65" t="s">
        <v>741</v>
      </c>
      <c r="B761" s="4" t="s">
        <v>1076</v>
      </c>
      <c r="C761" s="4" t="s">
        <v>1077</v>
      </c>
      <c r="D761" s="85">
        <f>D762</f>
        <v>0</v>
      </c>
    </row>
    <row r="762" spans="1:4" ht="12.75">
      <c r="A762" s="65" t="s">
        <v>741</v>
      </c>
      <c r="B762" s="5">
        <v>4700101</v>
      </c>
      <c r="C762" s="5" t="s">
        <v>1078</v>
      </c>
      <c r="D762" s="90">
        <v>0</v>
      </c>
    </row>
    <row r="763" spans="1:4" ht="12.75">
      <c r="A763" s="3">
        <v>12</v>
      </c>
      <c r="B763" s="4" t="s">
        <v>1079</v>
      </c>
      <c r="C763" s="9" t="s">
        <v>1080</v>
      </c>
      <c r="D763" s="85">
        <f>SUM(D764:D793)</f>
        <v>443961</v>
      </c>
    </row>
    <row r="764" spans="1:4" ht="12.75">
      <c r="A764" s="65" t="s">
        <v>741</v>
      </c>
      <c r="B764" s="5">
        <v>4700301</v>
      </c>
      <c r="C764" s="5" t="s">
        <v>1081</v>
      </c>
      <c r="D764" s="90">
        <v>0</v>
      </c>
    </row>
    <row r="765" spans="1:4" ht="12.75">
      <c r="A765" s="65" t="s">
        <v>741</v>
      </c>
      <c r="B765" s="5">
        <v>4700302</v>
      </c>
      <c r="C765" s="5" t="s">
        <v>1082</v>
      </c>
      <c r="D765" s="90">
        <v>0</v>
      </c>
    </row>
    <row r="766" spans="1:4" ht="12.75">
      <c r="A766" s="65" t="s">
        <v>741</v>
      </c>
      <c r="B766" s="5">
        <v>4700303</v>
      </c>
      <c r="C766" s="5" t="s">
        <v>1083</v>
      </c>
      <c r="D766" s="90">
        <v>0</v>
      </c>
    </row>
    <row r="767" spans="1:4" ht="12.75">
      <c r="A767" s="65" t="s">
        <v>741</v>
      </c>
      <c r="B767" s="5">
        <v>4700304</v>
      </c>
      <c r="C767" s="5" t="s">
        <v>1084</v>
      </c>
      <c r="D767" s="90">
        <v>0</v>
      </c>
    </row>
    <row r="768" spans="1:4" ht="12.75">
      <c r="A768" s="65" t="s">
        <v>741</v>
      </c>
      <c r="B768" s="5">
        <v>4700305</v>
      </c>
      <c r="C768" s="5" t="s">
        <v>0</v>
      </c>
      <c r="D768" s="90">
        <v>0</v>
      </c>
    </row>
    <row r="769" spans="1:4" ht="12.75">
      <c r="A769" s="65" t="s">
        <v>741</v>
      </c>
      <c r="B769" s="5">
        <v>4700306</v>
      </c>
      <c r="C769" s="5" t="s">
        <v>1</v>
      </c>
      <c r="D769" s="90">
        <v>0</v>
      </c>
    </row>
    <row r="770" spans="1:4" ht="12.75">
      <c r="A770" s="65" t="s">
        <v>741</v>
      </c>
      <c r="B770" s="5">
        <v>4500111</v>
      </c>
      <c r="C770" s="5" t="s">
        <v>2</v>
      </c>
      <c r="D770" s="90">
        <v>2291</v>
      </c>
    </row>
    <row r="771" spans="1:4" ht="12.75">
      <c r="A771" s="65" t="s">
        <v>741</v>
      </c>
      <c r="B771" s="5">
        <v>4500113</v>
      </c>
      <c r="C771" s="5" t="s">
        <v>3</v>
      </c>
      <c r="D771" s="90">
        <v>0</v>
      </c>
    </row>
    <row r="772" spans="1:4" ht="12.75">
      <c r="A772" s="65" t="s">
        <v>741</v>
      </c>
      <c r="B772" s="5">
        <v>4500115</v>
      </c>
      <c r="C772" s="5" t="s">
        <v>4</v>
      </c>
      <c r="D772" s="90">
        <v>0</v>
      </c>
    </row>
    <row r="773" spans="1:4" ht="12.75">
      <c r="A773" s="65" t="s">
        <v>741</v>
      </c>
      <c r="B773" s="5">
        <v>4700309</v>
      </c>
      <c r="C773" s="5" t="s">
        <v>5</v>
      </c>
      <c r="D773" s="90">
        <v>0</v>
      </c>
    </row>
    <row r="774" spans="1:4" ht="12.75">
      <c r="A774" s="65" t="s">
        <v>741</v>
      </c>
      <c r="B774" s="5">
        <v>4700311</v>
      </c>
      <c r="C774" s="5" t="s">
        <v>6</v>
      </c>
      <c r="D774" s="90">
        <v>401398</v>
      </c>
    </row>
    <row r="775" spans="1:4" ht="12.75">
      <c r="A775" s="65" t="s">
        <v>741</v>
      </c>
      <c r="B775" s="5">
        <v>4700312</v>
      </c>
      <c r="C775" s="5" t="s">
        <v>7</v>
      </c>
      <c r="D775" s="90">
        <v>0</v>
      </c>
    </row>
    <row r="776" spans="1:4" ht="12.75">
      <c r="A776" s="65" t="s">
        <v>741</v>
      </c>
      <c r="B776" s="5">
        <v>4700313</v>
      </c>
      <c r="C776" s="5" t="s">
        <v>8</v>
      </c>
      <c r="D776" s="90">
        <v>0</v>
      </c>
    </row>
    <row r="777" spans="1:4" ht="12.75">
      <c r="A777" s="65" t="s">
        <v>741</v>
      </c>
      <c r="B777" s="5">
        <v>4700314</v>
      </c>
      <c r="C777" s="5" t="s">
        <v>9</v>
      </c>
      <c r="D777" s="90">
        <v>0</v>
      </c>
    </row>
    <row r="778" spans="1:4" ht="12.75">
      <c r="A778" s="65" t="s">
        <v>741</v>
      </c>
      <c r="B778" s="5">
        <v>4700315</v>
      </c>
      <c r="C778" s="5" t="s">
        <v>10</v>
      </c>
      <c r="D778" s="90">
        <v>0</v>
      </c>
    </row>
    <row r="779" spans="1:4" ht="25.5">
      <c r="A779" s="65" t="s">
        <v>741</v>
      </c>
      <c r="B779" s="5">
        <v>4700316</v>
      </c>
      <c r="C779" s="5" t="s">
        <v>11</v>
      </c>
      <c r="D779" s="90">
        <v>0</v>
      </c>
    </row>
    <row r="780" spans="1:4" ht="25.5">
      <c r="A780" s="65" t="s">
        <v>741</v>
      </c>
      <c r="B780" s="5">
        <v>4700317</v>
      </c>
      <c r="C780" s="5" t="s">
        <v>12</v>
      </c>
      <c r="D780" s="90">
        <v>40272</v>
      </c>
    </row>
    <row r="781" spans="1:4" ht="12.75">
      <c r="A781" s="65" t="s">
        <v>741</v>
      </c>
      <c r="B781" s="5">
        <v>4700318</v>
      </c>
      <c r="C781" s="5" t="s">
        <v>13</v>
      </c>
      <c r="D781" s="90">
        <v>0</v>
      </c>
    </row>
    <row r="782" spans="1:4" ht="12.75">
      <c r="A782" s="65" t="s">
        <v>741</v>
      </c>
      <c r="B782" s="5">
        <v>4700319</v>
      </c>
      <c r="C782" s="5" t="s">
        <v>14</v>
      </c>
      <c r="D782" s="90">
        <v>0</v>
      </c>
    </row>
    <row r="783" spans="1:4" ht="12.75">
      <c r="A783" s="65" t="s">
        <v>741</v>
      </c>
      <c r="B783" s="5">
        <v>4700401</v>
      </c>
      <c r="C783" s="5" t="s">
        <v>864</v>
      </c>
      <c r="D783" s="90">
        <v>0</v>
      </c>
    </row>
    <row r="784" spans="1:4" ht="12.75">
      <c r="A784" s="65" t="s">
        <v>741</v>
      </c>
      <c r="B784" s="5">
        <v>4700402</v>
      </c>
      <c r="C784" s="5" t="s">
        <v>865</v>
      </c>
      <c r="D784" s="90">
        <v>0</v>
      </c>
    </row>
    <row r="785" spans="1:4" ht="12.75">
      <c r="A785" s="65" t="s">
        <v>741</v>
      </c>
      <c r="B785" s="5">
        <v>4700403</v>
      </c>
      <c r="C785" s="5" t="s">
        <v>866</v>
      </c>
      <c r="D785" s="90">
        <v>0</v>
      </c>
    </row>
    <row r="786" spans="1:4" ht="25.5">
      <c r="A786" s="65" t="s">
        <v>741</v>
      </c>
      <c r="B786" s="5">
        <v>4700404</v>
      </c>
      <c r="C786" s="5" t="s">
        <v>867</v>
      </c>
      <c r="D786" s="90">
        <v>0</v>
      </c>
    </row>
    <row r="787" spans="1:4" ht="12.75">
      <c r="A787" s="65" t="s">
        <v>741</v>
      </c>
      <c r="B787" s="5">
        <v>4700405</v>
      </c>
      <c r="C787" s="5" t="s">
        <v>868</v>
      </c>
      <c r="D787" s="90">
        <v>0</v>
      </c>
    </row>
    <row r="788" spans="1:4" ht="12.75">
      <c r="A788" s="65" t="s">
        <v>741</v>
      </c>
      <c r="B788" s="5">
        <v>4700406</v>
      </c>
      <c r="C788" s="5" t="s">
        <v>869</v>
      </c>
      <c r="D788" s="90">
        <v>0</v>
      </c>
    </row>
    <row r="789" spans="1:4" ht="12.75">
      <c r="A789" s="65" t="s">
        <v>741</v>
      </c>
      <c r="B789" s="5">
        <v>4700407</v>
      </c>
      <c r="C789" s="5" t="s">
        <v>15</v>
      </c>
      <c r="D789" s="90">
        <v>0</v>
      </c>
    </row>
    <row r="790" spans="1:4" ht="12.75">
      <c r="A790" s="65" t="s">
        <v>741</v>
      </c>
      <c r="B790" s="5">
        <v>4700408</v>
      </c>
      <c r="C790" s="5" t="s">
        <v>871</v>
      </c>
      <c r="D790" s="90">
        <v>0</v>
      </c>
    </row>
    <row r="791" spans="1:4" ht="25.5">
      <c r="A791" s="65" t="s">
        <v>741</v>
      </c>
      <c r="B791" s="5">
        <v>4700409</v>
      </c>
      <c r="C791" s="5" t="s">
        <v>867</v>
      </c>
      <c r="D791" s="90">
        <v>0</v>
      </c>
    </row>
    <row r="792" spans="1:4" ht="12.75">
      <c r="A792" s="65" t="s">
        <v>741</v>
      </c>
      <c r="B792" s="5">
        <v>4700410</v>
      </c>
      <c r="C792" s="5" t="s">
        <v>873</v>
      </c>
      <c r="D792" s="90">
        <v>0</v>
      </c>
    </row>
    <row r="793" spans="1:4" ht="12.75">
      <c r="A793" s="65" t="s">
        <v>741</v>
      </c>
      <c r="B793" s="5">
        <v>4750201</v>
      </c>
      <c r="C793" s="5" t="s">
        <v>16</v>
      </c>
      <c r="D793" s="90">
        <v>0</v>
      </c>
    </row>
    <row r="794" spans="1:4" ht="12.75">
      <c r="A794" s="3">
        <v>13</v>
      </c>
      <c r="B794" s="4" t="s">
        <v>17</v>
      </c>
      <c r="C794" s="3" t="s">
        <v>18</v>
      </c>
      <c r="D794" s="85">
        <f>SUM(D795:D802)</f>
        <v>6142868</v>
      </c>
    </row>
    <row r="795" spans="1:4" ht="25.5">
      <c r="A795" s="65" t="s">
        <v>741</v>
      </c>
      <c r="B795" s="5">
        <v>4700310</v>
      </c>
      <c r="C795" s="5" t="s">
        <v>19</v>
      </c>
      <c r="D795" s="90">
        <v>404863</v>
      </c>
    </row>
    <row r="796" spans="1:4" ht="12.75">
      <c r="A796" s="65" t="s">
        <v>741</v>
      </c>
      <c r="B796" s="5">
        <v>4700320</v>
      </c>
      <c r="C796" s="5" t="s">
        <v>20</v>
      </c>
      <c r="D796" s="90">
        <v>3029697</v>
      </c>
    </row>
    <row r="797" spans="1:4" ht="12.75">
      <c r="A797" s="65" t="s">
        <v>741</v>
      </c>
      <c r="B797" s="5">
        <v>4700321</v>
      </c>
      <c r="C797" s="5" t="s">
        <v>21</v>
      </c>
      <c r="D797" s="90">
        <v>0</v>
      </c>
    </row>
    <row r="798" spans="1:4" ht="12.75">
      <c r="A798" s="65" t="s">
        <v>741</v>
      </c>
      <c r="B798" s="5">
        <v>4700322</v>
      </c>
      <c r="C798" s="5" t="s">
        <v>22</v>
      </c>
      <c r="D798" s="90">
        <v>0</v>
      </c>
    </row>
    <row r="799" spans="1:4" ht="12.75">
      <c r="A799" s="65" t="s">
        <v>741</v>
      </c>
      <c r="B799" s="5">
        <v>4700323</v>
      </c>
      <c r="C799" s="5" t="s">
        <v>23</v>
      </c>
      <c r="D799" s="90">
        <v>0</v>
      </c>
    </row>
    <row r="800" spans="1:4" ht="12.75">
      <c r="A800" s="65" t="s">
        <v>741</v>
      </c>
      <c r="B800" s="5">
        <v>4700324</v>
      </c>
      <c r="C800" s="5" t="s">
        <v>24</v>
      </c>
      <c r="D800" s="90">
        <v>2708308</v>
      </c>
    </row>
    <row r="801" spans="1:4" ht="12.75">
      <c r="A801" s="65" t="s">
        <v>741</v>
      </c>
      <c r="B801" s="5">
        <v>4700325</v>
      </c>
      <c r="C801" s="5" t="s">
        <v>25</v>
      </c>
      <c r="D801" s="90">
        <v>0</v>
      </c>
    </row>
    <row r="802" spans="1:4" ht="12.75">
      <c r="A802" s="65" t="s">
        <v>741</v>
      </c>
      <c r="B802" s="5">
        <v>4700411</v>
      </c>
      <c r="C802" s="5" t="s">
        <v>26</v>
      </c>
      <c r="D802" s="90">
        <v>0</v>
      </c>
    </row>
    <row r="803" spans="1:4" ht="38.25">
      <c r="A803" s="3">
        <v>15</v>
      </c>
      <c r="B803" s="4" t="s">
        <v>27</v>
      </c>
      <c r="C803" s="3" t="s">
        <v>28</v>
      </c>
      <c r="D803" s="85">
        <f>D794+D763+D759</f>
        <v>6586829</v>
      </c>
    </row>
    <row r="804" spans="1:4" ht="25.5">
      <c r="A804" s="3">
        <v>16</v>
      </c>
      <c r="B804" s="4" t="s">
        <v>29</v>
      </c>
      <c r="C804" s="3" t="s">
        <v>30</v>
      </c>
      <c r="D804" s="85">
        <f>SUM(D758,D803)</f>
        <v>802638110</v>
      </c>
    </row>
    <row r="805" spans="1:4" ht="12.75">
      <c r="A805" s="3">
        <v>53</v>
      </c>
      <c r="B805" s="4" t="s">
        <v>31</v>
      </c>
      <c r="C805" s="3" t="s">
        <v>32</v>
      </c>
      <c r="D805" s="85">
        <f>SUM(D806:D822)</f>
        <v>32270454</v>
      </c>
    </row>
    <row r="806" spans="1:4" ht="12.75">
      <c r="A806" s="65" t="s">
        <v>741</v>
      </c>
      <c r="B806" s="5">
        <v>4500204</v>
      </c>
      <c r="C806" s="5" t="s">
        <v>33</v>
      </c>
      <c r="D806" s="90">
        <v>120087</v>
      </c>
    </row>
    <row r="807" spans="1:4" ht="12.75">
      <c r="A807" s="65" t="s">
        <v>741</v>
      </c>
      <c r="B807" s="5">
        <v>4500207</v>
      </c>
      <c r="C807" s="5" t="s">
        <v>34</v>
      </c>
      <c r="D807" s="90">
        <v>3397206</v>
      </c>
    </row>
    <row r="808" spans="1:4" ht="12.75">
      <c r="A808" s="65" t="s">
        <v>741</v>
      </c>
      <c r="B808" s="5">
        <v>4500208</v>
      </c>
      <c r="C808" s="5" t="s">
        <v>204</v>
      </c>
      <c r="D808" s="94">
        <v>2172139</v>
      </c>
    </row>
    <row r="809" spans="1:4" ht="12.75">
      <c r="A809" s="65" t="s">
        <v>741</v>
      </c>
      <c r="B809" s="5">
        <v>4500213</v>
      </c>
      <c r="C809" s="5" t="s">
        <v>35</v>
      </c>
      <c r="D809" s="90">
        <v>8292092</v>
      </c>
    </row>
    <row r="810" spans="1:4" ht="12.75">
      <c r="A810" s="65" t="s">
        <v>741</v>
      </c>
      <c r="B810" s="5">
        <v>4500214</v>
      </c>
      <c r="C810" s="5" t="s">
        <v>206</v>
      </c>
      <c r="D810" s="94">
        <v>16070453</v>
      </c>
    </row>
    <row r="811" spans="1:4" ht="12.75">
      <c r="A811" s="65" t="s">
        <v>741</v>
      </c>
      <c r="B811" s="5">
        <v>4500247</v>
      </c>
      <c r="C811" s="5" t="s">
        <v>36</v>
      </c>
      <c r="D811" s="90">
        <v>601246</v>
      </c>
    </row>
    <row r="812" spans="1:4" ht="12.75">
      <c r="A812" s="65" t="s">
        <v>741</v>
      </c>
      <c r="B812" s="5">
        <v>4500248</v>
      </c>
      <c r="C812" s="5" t="s">
        <v>37</v>
      </c>
      <c r="D812" s="90">
        <v>0</v>
      </c>
    </row>
    <row r="813" spans="1:4" ht="12.75">
      <c r="A813" s="65" t="s">
        <v>741</v>
      </c>
      <c r="B813" s="5">
        <v>4500250</v>
      </c>
      <c r="C813" s="5" t="s">
        <v>38</v>
      </c>
      <c r="D813" s="90">
        <v>752233</v>
      </c>
    </row>
    <row r="814" spans="1:4" ht="12.75">
      <c r="A814" s="65" t="s">
        <v>741</v>
      </c>
      <c r="B814" s="5">
        <v>4500255</v>
      </c>
      <c r="C814" s="5" t="s">
        <v>39</v>
      </c>
      <c r="D814" s="90">
        <v>480514</v>
      </c>
    </row>
    <row r="815" spans="1:4" ht="25.5">
      <c r="A815" s="65" t="s">
        <v>741</v>
      </c>
      <c r="B815" s="5">
        <v>4500256</v>
      </c>
      <c r="C815" s="5" t="s">
        <v>207</v>
      </c>
      <c r="D815" s="94">
        <v>0</v>
      </c>
    </row>
    <row r="816" spans="1:4" ht="12.75">
      <c r="A816" s="65" t="s">
        <v>741</v>
      </c>
      <c r="B816" s="5">
        <v>4500275</v>
      </c>
      <c r="C816" s="5" t="s">
        <v>40</v>
      </c>
      <c r="D816" s="90">
        <v>0</v>
      </c>
    </row>
    <row r="817" spans="1:4" ht="25.5">
      <c r="A817" s="65" t="s">
        <v>741</v>
      </c>
      <c r="B817" s="5">
        <v>4500276</v>
      </c>
      <c r="C817" s="5" t="s">
        <v>41</v>
      </c>
      <c r="D817" s="90">
        <v>0</v>
      </c>
    </row>
    <row r="818" spans="1:4" ht="12.75">
      <c r="A818" s="65" t="s">
        <v>746</v>
      </c>
      <c r="B818" s="5">
        <v>4500272</v>
      </c>
      <c r="C818" s="5" t="s">
        <v>42</v>
      </c>
      <c r="D818" s="90">
        <v>0</v>
      </c>
    </row>
    <row r="819" spans="1:4" ht="25.5">
      <c r="A819" s="65" t="s">
        <v>746</v>
      </c>
      <c r="B819" s="5">
        <v>4500285</v>
      </c>
      <c r="C819" s="5" t="s">
        <v>43</v>
      </c>
      <c r="D819" s="90">
        <v>384484</v>
      </c>
    </row>
    <row r="820" spans="1:4" ht="25.5">
      <c r="A820" s="65" t="s">
        <v>741</v>
      </c>
      <c r="B820" s="5">
        <v>4501206</v>
      </c>
      <c r="C820" s="5" t="s">
        <v>44</v>
      </c>
      <c r="D820" s="90">
        <v>0</v>
      </c>
    </row>
    <row r="821" spans="1:4" ht="25.5">
      <c r="A821" s="65" t="s">
        <v>741</v>
      </c>
      <c r="B821" s="5">
        <v>4501212</v>
      </c>
      <c r="C821" s="5" t="s">
        <v>45</v>
      </c>
      <c r="D821" s="90">
        <v>0</v>
      </c>
    </row>
    <row r="822" spans="1:4" ht="25.5">
      <c r="A822" s="65" t="s">
        <v>741</v>
      </c>
      <c r="B822" s="5">
        <v>4501218</v>
      </c>
      <c r="C822" s="5" t="s">
        <v>46</v>
      </c>
      <c r="D822" s="90">
        <v>0</v>
      </c>
    </row>
    <row r="823" spans="1:4" ht="25.5">
      <c r="A823" s="3">
        <v>52</v>
      </c>
      <c r="B823" s="4" t="s">
        <v>893</v>
      </c>
      <c r="C823" s="3" t="s">
        <v>47</v>
      </c>
      <c r="D823" s="85">
        <f>D602+D555</f>
        <v>646773988</v>
      </c>
    </row>
    <row r="824" spans="1:4" ht="38.25">
      <c r="A824" s="3">
        <v>54</v>
      </c>
      <c r="B824" s="4" t="s">
        <v>48</v>
      </c>
      <c r="C824" s="3" t="s">
        <v>49</v>
      </c>
      <c r="D824" s="85">
        <f>D825+D827+D830+D832+D835+D836+D837</f>
        <v>55261758</v>
      </c>
    </row>
    <row r="825" spans="1:4" ht="12.75">
      <c r="A825" s="65" t="s">
        <v>741</v>
      </c>
      <c r="B825" s="4" t="s">
        <v>50</v>
      </c>
      <c r="C825" s="4" t="s">
        <v>51</v>
      </c>
      <c r="D825" s="85">
        <f>D826</f>
        <v>211129</v>
      </c>
    </row>
    <row r="826" spans="1:4" ht="12.75">
      <c r="A826" s="65" t="s">
        <v>741</v>
      </c>
      <c r="B826" s="5">
        <v>3100304</v>
      </c>
      <c r="C826" s="5" t="s">
        <v>52</v>
      </c>
      <c r="D826" s="90">
        <v>211129</v>
      </c>
    </row>
    <row r="827" spans="1:4" ht="12.75">
      <c r="A827" s="65" t="s">
        <v>741</v>
      </c>
      <c r="B827" s="4" t="s">
        <v>53</v>
      </c>
      <c r="C827" s="4" t="s">
        <v>54</v>
      </c>
      <c r="D827" s="85">
        <f>D828+D829</f>
        <v>5572900</v>
      </c>
    </row>
    <row r="828" spans="1:4" ht="12.75">
      <c r="A828" s="65" t="s">
        <v>741</v>
      </c>
      <c r="B828" s="5">
        <v>3100349</v>
      </c>
      <c r="C828" s="5" t="s">
        <v>55</v>
      </c>
      <c r="D828" s="90">
        <v>643375</v>
      </c>
    </row>
    <row r="829" spans="1:4" ht="12.75">
      <c r="A829" s="65" t="s">
        <v>741</v>
      </c>
      <c r="B829" s="5">
        <v>3100371</v>
      </c>
      <c r="C829" s="5" t="s">
        <v>56</v>
      </c>
      <c r="D829" s="90">
        <v>4929525</v>
      </c>
    </row>
    <row r="830" spans="1:4" ht="12.75">
      <c r="A830" s="65" t="s">
        <v>741</v>
      </c>
      <c r="B830" s="4" t="s">
        <v>57</v>
      </c>
      <c r="C830" s="4" t="s">
        <v>58</v>
      </c>
      <c r="D830" s="85">
        <f>D831</f>
        <v>6588121</v>
      </c>
    </row>
    <row r="831" spans="1:4" ht="12.75">
      <c r="A831" s="65" t="s">
        <v>741</v>
      </c>
      <c r="B831" s="5">
        <v>3100312</v>
      </c>
      <c r="C831" s="5" t="s">
        <v>59</v>
      </c>
      <c r="D831" s="90">
        <v>6588121</v>
      </c>
    </row>
    <row r="832" spans="1:4" ht="12.75">
      <c r="A832" s="65" t="s">
        <v>741</v>
      </c>
      <c r="B832" s="4" t="s">
        <v>60</v>
      </c>
      <c r="C832" s="4" t="s">
        <v>61</v>
      </c>
      <c r="D832" s="85">
        <f>D833</f>
        <v>42079190</v>
      </c>
    </row>
    <row r="833" spans="1:4" ht="12.75">
      <c r="A833" s="65" t="s">
        <v>741</v>
      </c>
      <c r="B833" s="5">
        <v>3100322</v>
      </c>
      <c r="C833" s="5" t="s">
        <v>62</v>
      </c>
      <c r="D833" s="90">
        <v>42079190</v>
      </c>
    </row>
    <row r="834" spans="1:4" ht="12.75">
      <c r="A834" s="2"/>
      <c r="B834" s="3" t="s">
        <v>630</v>
      </c>
      <c r="C834" s="2"/>
      <c r="D834" s="87"/>
    </row>
    <row r="835" spans="1:4" s="6" customFormat="1" ht="12.75">
      <c r="A835" s="65" t="s">
        <v>741</v>
      </c>
      <c r="B835" s="5">
        <v>3100351</v>
      </c>
      <c r="C835" s="5" t="s">
        <v>63</v>
      </c>
      <c r="D835" s="90">
        <v>608166</v>
      </c>
    </row>
    <row r="836" spans="1:4" s="6" customFormat="1" ht="12.75">
      <c r="A836" s="65" t="s">
        <v>741</v>
      </c>
      <c r="B836" s="5">
        <v>3100374</v>
      </c>
      <c r="C836" s="5" t="s">
        <v>64</v>
      </c>
      <c r="D836" s="90">
        <v>202252</v>
      </c>
    </row>
    <row r="837" spans="1:4" s="6" customFormat="1" ht="12.75">
      <c r="A837" s="65" t="s">
        <v>741</v>
      </c>
      <c r="B837" s="5">
        <v>3100389</v>
      </c>
      <c r="C837" s="5" t="s">
        <v>65</v>
      </c>
      <c r="D837" s="90">
        <v>0</v>
      </c>
    </row>
    <row r="838" spans="1:4" s="6" customFormat="1" ht="38.25">
      <c r="A838" s="3">
        <v>55</v>
      </c>
      <c r="B838" s="4" t="s">
        <v>66</v>
      </c>
      <c r="C838" s="3" t="s">
        <v>67</v>
      </c>
      <c r="D838" s="85">
        <f>SUM(D804,D805)-SUM(D823,D824)</f>
        <v>132872818</v>
      </c>
    </row>
    <row r="839" spans="1:4" s="6" customFormat="1" ht="12.75">
      <c r="A839" s="3">
        <v>56</v>
      </c>
      <c r="B839" s="4" t="s">
        <v>68</v>
      </c>
      <c r="C839" s="3" t="s">
        <v>69</v>
      </c>
      <c r="D839" s="85">
        <f>SUM(D840:D855)</f>
        <v>22344059</v>
      </c>
    </row>
    <row r="840" spans="1:4" ht="12.75">
      <c r="A840" s="65" t="s">
        <v>741</v>
      </c>
      <c r="B840" s="5">
        <v>4500203</v>
      </c>
      <c r="C840" s="5" t="s">
        <v>70</v>
      </c>
      <c r="D840" s="90">
        <v>36212</v>
      </c>
    </row>
    <row r="841" spans="1:4" ht="12.75">
      <c r="A841" s="65" t="s">
        <v>741</v>
      </c>
      <c r="B841" s="5">
        <v>4500205</v>
      </c>
      <c r="C841" s="5" t="s">
        <v>71</v>
      </c>
      <c r="D841" s="90">
        <v>2864108</v>
      </c>
    </row>
    <row r="842" spans="1:4" ht="12.75">
      <c r="A842" s="65" t="s">
        <v>741</v>
      </c>
      <c r="B842" s="5">
        <v>4500206</v>
      </c>
      <c r="C842" s="5" t="s">
        <v>203</v>
      </c>
      <c r="D842" s="94">
        <v>2203286</v>
      </c>
    </row>
    <row r="843" spans="1:4" ht="12.75">
      <c r="A843" s="65" t="s">
        <v>741</v>
      </c>
      <c r="B843" s="5">
        <v>4500211</v>
      </c>
      <c r="C843" s="5" t="s">
        <v>72</v>
      </c>
      <c r="D843" s="90">
        <v>6380610</v>
      </c>
    </row>
    <row r="844" spans="1:4" ht="12.75">
      <c r="A844" s="65" t="s">
        <v>741</v>
      </c>
      <c r="B844" s="5">
        <v>4500212</v>
      </c>
      <c r="C844" s="5" t="s">
        <v>205</v>
      </c>
      <c r="D844" s="94">
        <v>8443720</v>
      </c>
    </row>
    <row r="845" spans="1:4" ht="12.75">
      <c r="A845" s="65" t="s">
        <v>741</v>
      </c>
      <c r="B845" s="5">
        <v>4500244</v>
      </c>
      <c r="C845" s="5" t="s">
        <v>73</v>
      </c>
      <c r="D845" s="90">
        <v>445492</v>
      </c>
    </row>
    <row r="846" spans="1:4" ht="12.75">
      <c r="A846" s="65" t="s">
        <v>741</v>
      </c>
      <c r="B846" s="5">
        <v>4500245</v>
      </c>
      <c r="C846" s="5" t="s">
        <v>74</v>
      </c>
      <c r="D846" s="90">
        <v>1041461</v>
      </c>
    </row>
    <row r="847" spans="1:4" ht="12.75">
      <c r="A847" s="65" t="s">
        <v>741</v>
      </c>
      <c r="B847" s="5">
        <v>4500246</v>
      </c>
      <c r="C847" s="5" t="s">
        <v>75</v>
      </c>
      <c r="D847" s="90">
        <v>0</v>
      </c>
    </row>
    <row r="848" spans="1:4" ht="12.75">
      <c r="A848" s="65" t="s">
        <v>741</v>
      </c>
      <c r="B848" s="5">
        <v>4500249</v>
      </c>
      <c r="C848" s="5" t="s">
        <v>76</v>
      </c>
      <c r="D848" s="90">
        <v>896638</v>
      </c>
    </row>
    <row r="849" spans="1:4" ht="25.5">
      <c r="A849" s="65" t="s">
        <v>741</v>
      </c>
      <c r="B849" s="5">
        <v>4500257</v>
      </c>
      <c r="C849" s="5" t="s">
        <v>208</v>
      </c>
      <c r="D849" s="94">
        <v>0</v>
      </c>
    </row>
    <row r="850" spans="1:4" ht="25.5">
      <c r="A850" s="65" t="s">
        <v>741</v>
      </c>
      <c r="B850" s="5">
        <v>4500264</v>
      </c>
      <c r="C850" s="5" t="s">
        <v>77</v>
      </c>
      <c r="D850" s="90">
        <v>32532</v>
      </c>
    </row>
    <row r="851" spans="1:4" ht="25.5">
      <c r="A851" s="65" t="s">
        <v>741</v>
      </c>
      <c r="B851" s="10">
        <v>4500253</v>
      </c>
      <c r="C851" s="5" t="s">
        <v>78</v>
      </c>
      <c r="D851" s="90">
        <v>0</v>
      </c>
    </row>
    <row r="852" spans="1:4" ht="25.5">
      <c r="A852" s="65" t="s">
        <v>741</v>
      </c>
      <c r="B852" s="10">
        <v>4500254</v>
      </c>
      <c r="C852" s="5" t="s">
        <v>79</v>
      </c>
      <c r="D852" s="90">
        <v>0</v>
      </c>
    </row>
    <row r="853" spans="1:4" ht="25.5">
      <c r="A853" s="65" t="s">
        <v>741</v>
      </c>
      <c r="B853" s="10">
        <v>4501203</v>
      </c>
      <c r="C853" s="5" t="s">
        <v>80</v>
      </c>
      <c r="D853" s="90">
        <v>0</v>
      </c>
    </row>
    <row r="854" spans="1:4" ht="25.5">
      <c r="A854" s="65" t="s">
        <v>741</v>
      </c>
      <c r="B854" s="10">
        <v>4501209</v>
      </c>
      <c r="C854" s="5" t="s">
        <v>81</v>
      </c>
      <c r="D854" s="90">
        <v>0</v>
      </c>
    </row>
    <row r="855" spans="1:4" ht="25.5">
      <c r="A855" s="65" t="s">
        <v>741</v>
      </c>
      <c r="B855" s="10">
        <v>4501215</v>
      </c>
      <c r="C855" s="5" t="s">
        <v>82</v>
      </c>
      <c r="D855" s="90">
        <v>0</v>
      </c>
    </row>
    <row r="856" spans="1:4" ht="12.75">
      <c r="A856" s="3">
        <v>57</v>
      </c>
      <c r="B856" s="4" t="s">
        <v>83</v>
      </c>
      <c r="C856" s="3" t="s">
        <v>84</v>
      </c>
      <c r="D856" s="85">
        <f>D857+D863</f>
        <v>8492992</v>
      </c>
    </row>
    <row r="857" spans="1:4" ht="25.5">
      <c r="A857" s="3" t="s">
        <v>740</v>
      </c>
      <c r="B857" s="4" t="s">
        <v>85</v>
      </c>
      <c r="C857" s="4" t="s">
        <v>86</v>
      </c>
      <c r="D857" s="85">
        <f>SUM(D858:D862)</f>
        <v>8492992</v>
      </c>
    </row>
    <row r="858" spans="1:4" ht="12.75">
      <c r="A858" s="65" t="s">
        <v>741</v>
      </c>
      <c r="B858" s="5">
        <v>4500503</v>
      </c>
      <c r="C858" s="5" t="s">
        <v>87</v>
      </c>
      <c r="D858" s="90">
        <v>136228</v>
      </c>
    </row>
    <row r="859" spans="1:4" ht="12.75">
      <c r="A859" s="65" t="s">
        <v>741</v>
      </c>
      <c r="B859" s="5">
        <v>4500504</v>
      </c>
      <c r="C859" s="5" t="s">
        <v>88</v>
      </c>
      <c r="D859" s="90">
        <v>2035535</v>
      </c>
    </row>
    <row r="860" spans="1:4" ht="12.75">
      <c r="A860" s="65" t="s">
        <v>741</v>
      </c>
      <c r="B860" s="5">
        <v>4500505</v>
      </c>
      <c r="C860" s="5" t="s">
        <v>89</v>
      </c>
      <c r="D860" s="90">
        <v>6321229</v>
      </c>
    </row>
    <row r="861" spans="1:4" ht="12.75">
      <c r="A861" s="65" t="s">
        <v>741</v>
      </c>
      <c r="B861" s="5">
        <v>4500506</v>
      </c>
      <c r="C861" s="5" t="s">
        <v>90</v>
      </c>
      <c r="D861" s="90">
        <v>0</v>
      </c>
    </row>
    <row r="862" spans="1:4" ht="12.75">
      <c r="A862" s="65" t="s">
        <v>741</v>
      </c>
      <c r="B862" s="5">
        <v>4500507</v>
      </c>
      <c r="C862" s="5" t="s">
        <v>91</v>
      </c>
      <c r="D862" s="90">
        <v>0</v>
      </c>
    </row>
    <row r="863" spans="1:4" ht="12.75">
      <c r="A863" s="65" t="s">
        <v>741</v>
      </c>
      <c r="B863" s="4" t="s">
        <v>92</v>
      </c>
      <c r="C863" s="4" t="s">
        <v>93</v>
      </c>
      <c r="D863" s="85">
        <f>D864</f>
        <v>0</v>
      </c>
    </row>
    <row r="864" spans="1:4" ht="12.75">
      <c r="A864" s="65" t="s">
        <v>741</v>
      </c>
      <c r="B864" s="5">
        <v>4500501</v>
      </c>
      <c r="C864" s="5" t="s">
        <v>94</v>
      </c>
      <c r="D864" s="90">
        <v>0</v>
      </c>
    </row>
    <row r="865" spans="1:4" ht="12.75">
      <c r="A865" s="3">
        <v>58</v>
      </c>
      <c r="B865" s="4" t="s">
        <v>95</v>
      </c>
      <c r="C865" s="3" t="s">
        <v>96</v>
      </c>
      <c r="D865" s="85">
        <f>D866</f>
        <v>0</v>
      </c>
    </row>
    <row r="866" spans="1:4" ht="12.75">
      <c r="A866" s="65" t="s">
        <v>741</v>
      </c>
      <c r="B866" s="5">
        <v>4650101</v>
      </c>
      <c r="C866" s="5" t="s">
        <v>97</v>
      </c>
      <c r="D866" s="90">
        <v>0</v>
      </c>
    </row>
    <row r="867" spans="1:4" s="6" customFormat="1" ht="51">
      <c r="A867" s="3" t="s">
        <v>747</v>
      </c>
      <c r="B867" s="4" t="s">
        <v>98</v>
      </c>
      <c r="C867" s="3" t="s">
        <v>99</v>
      </c>
      <c r="D867" s="85">
        <f>SUM(D804,D805,D839,D856,D865)</f>
        <v>865745615</v>
      </c>
    </row>
    <row r="868" spans="1:4" ht="63.75">
      <c r="A868" s="3">
        <v>59</v>
      </c>
      <c r="B868" s="4" t="s">
        <v>100</v>
      </c>
      <c r="C868" s="3" t="s">
        <v>101</v>
      </c>
      <c r="D868" s="85">
        <f>D869+D871+D876+D884+D891+D892</f>
        <v>156521585</v>
      </c>
    </row>
    <row r="869" spans="1:4" ht="12.75">
      <c r="A869" s="65" t="s">
        <v>741</v>
      </c>
      <c r="B869" s="4" t="s">
        <v>102</v>
      </c>
      <c r="C869" s="4" t="s">
        <v>103</v>
      </c>
      <c r="D869" s="85">
        <f>D870</f>
        <v>72237</v>
      </c>
    </row>
    <row r="870" spans="1:4" ht="12.75">
      <c r="A870" s="65" t="s">
        <v>741</v>
      </c>
      <c r="B870" s="5">
        <v>3100346</v>
      </c>
      <c r="C870" s="5" t="s">
        <v>104</v>
      </c>
      <c r="D870" s="90">
        <v>72237</v>
      </c>
    </row>
    <row r="871" spans="1:4" ht="12.75">
      <c r="A871" s="65" t="s">
        <v>741</v>
      </c>
      <c r="B871" s="4" t="s">
        <v>105</v>
      </c>
      <c r="C871" s="4" t="s">
        <v>106</v>
      </c>
      <c r="D871" s="85">
        <f>SUM(D872:D875)</f>
        <v>9817983</v>
      </c>
    </row>
    <row r="872" spans="1:4" ht="12.75">
      <c r="A872" s="65" t="s">
        <v>741</v>
      </c>
      <c r="B872" s="5">
        <v>3100345</v>
      </c>
      <c r="C872" s="5" t="s">
        <v>107</v>
      </c>
      <c r="D872" s="90">
        <v>470718</v>
      </c>
    </row>
    <row r="873" spans="1:4" s="6" customFormat="1" ht="12.75">
      <c r="A873" s="65" t="s">
        <v>741</v>
      </c>
      <c r="B873" s="5">
        <v>3100347</v>
      </c>
      <c r="C873" s="5" t="s">
        <v>108</v>
      </c>
      <c r="D873" s="90">
        <v>605680</v>
      </c>
    </row>
    <row r="874" spans="1:4" ht="12.75">
      <c r="A874" s="65" t="s">
        <v>741</v>
      </c>
      <c r="B874" s="5">
        <v>3100348</v>
      </c>
      <c r="C874" s="5" t="s">
        <v>109</v>
      </c>
      <c r="D874" s="90">
        <v>8663274</v>
      </c>
    </row>
    <row r="875" spans="1:4" ht="25.5">
      <c r="A875" s="65" t="s">
        <v>741</v>
      </c>
      <c r="B875" s="5">
        <v>3100365</v>
      </c>
      <c r="C875" s="5" t="s">
        <v>110</v>
      </c>
      <c r="D875" s="90">
        <v>78311</v>
      </c>
    </row>
    <row r="876" spans="1:4" ht="12.75">
      <c r="A876" s="65" t="s">
        <v>741</v>
      </c>
      <c r="B876" s="4" t="s">
        <v>111</v>
      </c>
      <c r="C876" s="4" t="s">
        <v>112</v>
      </c>
      <c r="D876" s="85">
        <f>SUM(D877:D882)-D883</f>
        <v>37056977</v>
      </c>
    </row>
    <row r="877" spans="1:4" ht="12.75">
      <c r="A877" s="65" t="s">
        <v>741</v>
      </c>
      <c r="B877" s="5">
        <v>3100305</v>
      </c>
      <c r="C877" s="5" t="s">
        <v>113</v>
      </c>
      <c r="D877" s="90">
        <v>1726946</v>
      </c>
    </row>
    <row r="878" spans="1:4" ht="12.75">
      <c r="A878" s="65" t="s">
        <v>741</v>
      </c>
      <c r="B878" s="5">
        <v>3100306</v>
      </c>
      <c r="C878" s="5" t="s">
        <v>114</v>
      </c>
      <c r="D878" s="90">
        <v>34436538</v>
      </c>
    </row>
    <row r="879" spans="1:4" ht="12.75">
      <c r="A879" s="65" t="s">
        <v>741</v>
      </c>
      <c r="B879" s="5">
        <v>3100363</v>
      </c>
      <c r="C879" s="5" t="s">
        <v>115</v>
      </c>
      <c r="D879" s="90">
        <v>523032</v>
      </c>
    </row>
    <row r="880" spans="1:4" ht="12.75">
      <c r="A880" s="65" t="s">
        <v>741</v>
      </c>
      <c r="B880" s="5">
        <v>3100364</v>
      </c>
      <c r="C880" s="5" t="s">
        <v>116</v>
      </c>
      <c r="D880" s="90">
        <v>370461</v>
      </c>
    </row>
    <row r="881" spans="1:4" ht="12.75">
      <c r="A881" s="2"/>
      <c r="B881" s="3" t="s">
        <v>630</v>
      </c>
      <c r="C881" s="2"/>
      <c r="D881" s="87"/>
    </row>
    <row r="882" spans="1:4" ht="25.5">
      <c r="A882" s="65" t="s">
        <v>741</v>
      </c>
      <c r="B882" s="5">
        <v>3100344</v>
      </c>
      <c r="C882" s="5" t="s">
        <v>117</v>
      </c>
      <c r="D882" s="90">
        <v>0</v>
      </c>
    </row>
    <row r="883" spans="1:4" ht="25.5">
      <c r="A883" s="65" t="s">
        <v>742</v>
      </c>
      <c r="B883" s="10">
        <v>4500252</v>
      </c>
      <c r="C883" s="5" t="s">
        <v>118</v>
      </c>
      <c r="D883" s="90">
        <v>0</v>
      </c>
    </row>
    <row r="884" spans="1:4" ht="12.75">
      <c r="A884" s="65" t="s">
        <v>741</v>
      </c>
      <c r="B884" s="4" t="s">
        <v>119</v>
      </c>
      <c r="C884" s="4" t="s">
        <v>120</v>
      </c>
      <c r="D884" s="85">
        <f>SUM(D885:D888)-D889</f>
        <v>109086792</v>
      </c>
    </row>
    <row r="885" spans="1:4" ht="12.75">
      <c r="A885" s="65" t="s">
        <v>741</v>
      </c>
      <c r="B885" s="5">
        <v>3100315</v>
      </c>
      <c r="C885" s="5" t="s">
        <v>121</v>
      </c>
      <c r="D885" s="90">
        <v>4245065</v>
      </c>
    </row>
    <row r="886" spans="1:4" ht="12.75">
      <c r="A886" s="65" t="s">
        <v>741</v>
      </c>
      <c r="B886" s="5">
        <v>3100316</v>
      </c>
      <c r="C886" s="5" t="s">
        <v>122</v>
      </c>
      <c r="D886" s="90">
        <v>99370447</v>
      </c>
    </row>
    <row r="887" spans="1:4" ht="12.75">
      <c r="A887" s="65" t="s">
        <v>741</v>
      </c>
      <c r="B887" s="5">
        <v>3100361</v>
      </c>
      <c r="C887" s="5" t="s">
        <v>123</v>
      </c>
      <c r="D887" s="90">
        <v>3644143</v>
      </c>
    </row>
    <row r="888" spans="1:4" ht="12.75">
      <c r="A888" s="65" t="s">
        <v>741</v>
      </c>
      <c r="B888" s="5">
        <v>3100362</v>
      </c>
      <c r="C888" s="5" t="s">
        <v>124</v>
      </c>
      <c r="D888" s="90">
        <v>1827137</v>
      </c>
    </row>
    <row r="889" spans="1:4" ht="25.5">
      <c r="A889" s="65" t="s">
        <v>742</v>
      </c>
      <c r="B889" s="10">
        <v>4500251</v>
      </c>
      <c r="C889" s="5" t="s">
        <v>125</v>
      </c>
      <c r="D889" s="90">
        <v>0</v>
      </c>
    </row>
    <row r="890" spans="1:4" ht="12.75">
      <c r="A890" s="2"/>
      <c r="B890" s="3" t="s">
        <v>630</v>
      </c>
      <c r="C890" s="2"/>
      <c r="D890" s="87"/>
    </row>
    <row r="891" spans="1:4" ht="12.75">
      <c r="A891" s="65" t="s">
        <v>741</v>
      </c>
      <c r="B891" s="5">
        <v>3100350</v>
      </c>
      <c r="C891" s="5" t="s">
        <v>126</v>
      </c>
      <c r="D891" s="90">
        <v>27235</v>
      </c>
    </row>
    <row r="892" spans="1:4" ht="25.5">
      <c r="A892" s="65" t="s">
        <v>741</v>
      </c>
      <c r="B892" s="5">
        <v>3100377</v>
      </c>
      <c r="C892" s="5" t="s">
        <v>127</v>
      </c>
      <c r="D892" s="90">
        <v>460361</v>
      </c>
    </row>
    <row r="893" spans="1:4" ht="12.75">
      <c r="A893" s="3">
        <v>60</v>
      </c>
      <c r="B893" s="4" t="s">
        <v>128</v>
      </c>
      <c r="C893" s="3" t="s">
        <v>129</v>
      </c>
      <c r="D893" s="85">
        <f>SUM(D894:D903)</f>
        <v>1020007</v>
      </c>
    </row>
    <row r="894" spans="1:4" ht="12.75">
      <c r="A894" s="65" t="s">
        <v>741</v>
      </c>
      <c r="B894" s="5">
        <v>3101201</v>
      </c>
      <c r="C894" s="5" t="s">
        <v>130</v>
      </c>
      <c r="D894" s="90">
        <v>0</v>
      </c>
    </row>
    <row r="895" spans="1:4" ht="12.75">
      <c r="A895" s="65" t="s">
        <v>741</v>
      </c>
      <c r="B895" s="5">
        <v>3101202</v>
      </c>
      <c r="C895" s="5" t="s">
        <v>131</v>
      </c>
      <c r="D895" s="90">
        <v>0</v>
      </c>
    </row>
    <row r="896" spans="1:4" ht="12.75">
      <c r="A896" s="65" t="s">
        <v>741</v>
      </c>
      <c r="B896" s="5">
        <v>3101203</v>
      </c>
      <c r="C896" s="5" t="s">
        <v>748</v>
      </c>
      <c r="D896" s="90">
        <v>425219</v>
      </c>
    </row>
    <row r="897" spans="1:4" ht="12.75">
      <c r="A897" s="65" t="s">
        <v>741</v>
      </c>
      <c r="B897" s="5">
        <v>3101204</v>
      </c>
      <c r="C897" s="5" t="s">
        <v>749</v>
      </c>
      <c r="D897" s="90">
        <v>574382</v>
      </c>
    </row>
    <row r="898" spans="1:4" ht="12.75">
      <c r="A898" s="65" t="s">
        <v>741</v>
      </c>
      <c r="B898" s="5">
        <v>3101205</v>
      </c>
      <c r="C898" s="5" t="s">
        <v>750</v>
      </c>
      <c r="D898" s="90">
        <v>0</v>
      </c>
    </row>
    <row r="899" spans="1:4" ht="25.5">
      <c r="A899" s="65" t="s">
        <v>741</v>
      </c>
      <c r="B899" s="5">
        <v>3101211</v>
      </c>
      <c r="C899" s="5" t="s">
        <v>751</v>
      </c>
      <c r="D899" s="90">
        <v>0</v>
      </c>
    </row>
    <row r="900" spans="1:4" ht="25.5">
      <c r="A900" s="65" t="s">
        <v>741</v>
      </c>
      <c r="B900" s="5">
        <v>3101212</v>
      </c>
      <c r="C900" s="5" t="s">
        <v>752</v>
      </c>
      <c r="D900" s="90">
        <v>0</v>
      </c>
    </row>
    <row r="901" spans="1:4" ht="25.5">
      <c r="A901" s="65" t="s">
        <v>741</v>
      </c>
      <c r="B901" s="5">
        <v>3101213</v>
      </c>
      <c r="C901" s="5" t="s">
        <v>275</v>
      </c>
      <c r="D901" s="90">
        <v>20406</v>
      </c>
    </row>
    <row r="902" spans="1:4" ht="25.5">
      <c r="A902" s="65" t="s">
        <v>741</v>
      </c>
      <c r="B902" s="5">
        <v>3101214</v>
      </c>
      <c r="C902" s="5" t="s">
        <v>276</v>
      </c>
      <c r="D902" s="90">
        <v>0</v>
      </c>
    </row>
    <row r="903" spans="1:4" ht="25.5">
      <c r="A903" s="65" t="s">
        <v>741</v>
      </c>
      <c r="B903" s="5">
        <v>3101215</v>
      </c>
      <c r="C903" s="5" t="s">
        <v>277</v>
      </c>
      <c r="D903" s="90">
        <v>0</v>
      </c>
    </row>
    <row r="904" spans="1:4" ht="12.75">
      <c r="A904" s="3">
        <v>61</v>
      </c>
      <c r="B904" s="4" t="s">
        <v>278</v>
      </c>
      <c r="C904" s="3" t="s">
        <v>279</v>
      </c>
      <c r="D904" s="85">
        <f>D905+D907</f>
        <v>5058790</v>
      </c>
    </row>
    <row r="905" spans="1:4" ht="25.5">
      <c r="A905" s="3" t="s">
        <v>740</v>
      </c>
      <c r="B905" s="4" t="s">
        <v>280</v>
      </c>
      <c r="C905" s="4" t="s">
        <v>281</v>
      </c>
      <c r="D905" s="85">
        <f>D906</f>
        <v>0</v>
      </c>
    </row>
    <row r="906" spans="1:4" ht="12.75">
      <c r="A906" s="65" t="s">
        <v>741</v>
      </c>
      <c r="B906" s="5">
        <v>3101321</v>
      </c>
      <c r="C906" s="5" t="s">
        <v>282</v>
      </c>
      <c r="D906" s="90">
        <v>0</v>
      </c>
    </row>
    <row r="907" spans="1:4" ht="12.75">
      <c r="A907" s="65" t="s">
        <v>741</v>
      </c>
      <c r="B907" s="4" t="s">
        <v>283</v>
      </c>
      <c r="C907" s="4" t="s">
        <v>284</v>
      </c>
      <c r="D907" s="85">
        <f>SUM(D908:D909)</f>
        <v>5058790</v>
      </c>
    </row>
    <row r="908" spans="1:4" ht="12.75">
      <c r="A908" s="65" t="s">
        <v>741</v>
      </c>
      <c r="B908" s="5">
        <v>3101301</v>
      </c>
      <c r="C908" s="5" t="s">
        <v>285</v>
      </c>
      <c r="D908" s="90">
        <v>4970900</v>
      </c>
    </row>
    <row r="909" spans="1:4" ht="25.5">
      <c r="A909" s="65" t="s">
        <v>741</v>
      </c>
      <c r="B909" s="5">
        <v>3101311</v>
      </c>
      <c r="C909" s="5" t="s">
        <v>286</v>
      </c>
      <c r="D909" s="90">
        <v>87890</v>
      </c>
    </row>
    <row r="910" spans="1:4" ht="12.75">
      <c r="A910" s="3">
        <v>62</v>
      </c>
      <c r="B910" s="4" t="s">
        <v>287</v>
      </c>
      <c r="C910" s="3" t="s">
        <v>288</v>
      </c>
      <c r="D910" s="85">
        <f>SUM(D911:D920)</f>
        <v>9988479</v>
      </c>
    </row>
    <row r="911" spans="1:4" ht="12.75">
      <c r="A911" s="65" t="s">
        <v>741</v>
      </c>
      <c r="B911" s="5">
        <v>3101302</v>
      </c>
      <c r="C911" s="5" t="s">
        <v>289</v>
      </c>
      <c r="D911" s="90">
        <v>1734817</v>
      </c>
    </row>
    <row r="912" spans="1:4" ht="12.75">
      <c r="A912" s="65" t="s">
        <v>741</v>
      </c>
      <c r="B912" s="5">
        <v>3101303</v>
      </c>
      <c r="C912" s="5" t="s">
        <v>290</v>
      </c>
      <c r="D912" s="90">
        <v>6015510</v>
      </c>
    </row>
    <row r="913" spans="1:4" ht="12.75">
      <c r="A913" s="65" t="s">
        <v>741</v>
      </c>
      <c r="B913" s="5">
        <v>3101304</v>
      </c>
      <c r="C913" s="5" t="s">
        <v>291</v>
      </c>
      <c r="D913" s="90">
        <v>646354</v>
      </c>
    </row>
    <row r="914" spans="1:4" ht="12.75">
      <c r="A914" s="65" t="s">
        <v>741</v>
      </c>
      <c r="B914" s="5">
        <v>3101305</v>
      </c>
      <c r="C914" s="5" t="s">
        <v>292</v>
      </c>
      <c r="D914" s="90">
        <v>274774</v>
      </c>
    </row>
    <row r="915" spans="1:4" ht="12.75">
      <c r="A915" s="65" t="s">
        <v>741</v>
      </c>
      <c r="B915" s="5">
        <v>3101306</v>
      </c>
      <c r="C915" s="5" t="s">
        <v>293</v>
      </c>
      <c r="D915" s="90">
        <v>696253</v>
      </c>
    </row>
    <row r="916" spans="1:4" ht="25.5">
      <c r="A916" s="65" t="s">
        <v>741</v>
      </c>
      <c r="B916" s="5">
        <v>3101312</v>
      </c>
      <c r="C916" s="5" t="s">
        <v>294</v>
      </c>
      <c r="D916" s="90">
        <v>211411</v>
      </c>
    </row>
    <row r="917" spans="1:4" ht="25.5">
      <c r="A917" s="65" t="s">
        <v>741</v>
      </c>
      <c r="B917" s="5">
        <v>3101313</v>
      </c>
      <c r="C917" s="5" t="s">
        <v>295</v>
      </c>
      <c r="D917" s="90">
        <v>368522</v>
      </c>
    </row>
    <row r="918" spans="1:4" ht="25.5">
      <c r="A918" s="65" t="s">
        <v>741</v>
      </c>
      <c r="B918" s="5">
        <v>3101314</v>
      </c>
      <c r="C918" s="5" t="s">
        <v>296</v>
      </c>
      <c r="D918" s="90">
        <v>12521</v>
      </c>
    </row>
    <row r="919" spans="1:4" ht="25.5">
      <c r="A919" s="65" t="s">
        <v>741</v>
      </c>
      <c r="B919" s="5">
        <v>3101315</v>
      </c>
      <c r="C919" s="5" t="s">
        <v>297</v>
      </c>
      <c r="D919" s="90">
        <v>8104</v>
      </c>
    </row>
    <row r="920" spans="1:4" ht="25.5">
      <c r="A920" s="65" t="s">
        <v>741</v>
      </c>
      <c r="B920" s="5">
        <v>3101316</v>
      </c>
      <c r="C920" s="5" t="s">
        <v>298</v>
      </c>
      <c r="D920" s="90">
        <v>20213</v>
      </c>
    </row>
    <row r="921" spans="1:4" ht="12.75">
      <c r="A921" s="3">
        <v>63</v>
      </c>
      <c r="B921" s="4" t="s">
        <v>299</v>
      </c>
      <c r="C921" s="3" t="s">
        <v>300</v>
      </c>
      <c r="D921" s="85">
        <f>D922</f>
        <v>0</v>
      </c>
    </row>
    <row r="922" spans="1:4" ht="12.75">
      <c r="A922" s="65" t="s">
        <v>741</v>
      </c>
      <c r="B922" s="5">
        <v>3101401</v>
      </c>
      <c r="C922" s="5" t="s">
        <v>301</v>
      </c>
      <c r="D922" s="90">
        <v>0</v>
      </c>
    </row>
    <row r="923" spans="1:4" ht="12.75">
      <c r="A923" s="3">
        <v>64</v>
      </c>
      <c r="B923" s="4" t="s">
        <v>302</v>
      </c>
      <c r="C923" s="3" t="s">
        <v>303</v>
      </c>
      <c r="D923" s="85">
        <f>SUM(D924:D926)</f>
        <v>0</v>
      </c>
    </row>
    <row r="924" spans="1:4" ht="12.75">
      <c r="A924" s="65" t="s">
        <v>741</v>
      </c>
      <c r="B924" s="5">
        <v>3200101</v>
      </c>
      <c r="C924" s="5" t="s">
        <v>293</v>
      </c>
      <c r="D924" s="90">
        <v>0</v>
      </c>
    </row>
    <row r="925" spans="1:4" ht="12.75">
      <c r="A925" s="65" t="s">
        <v>741</v>
      </c>
      <c r="B925" s="5">
        <v>3200102</v>
      </c>
      <c r="C925" s="5" t="s">
        <v>304</v>
      </c>
      <c r="D925" s="90">
        <v>0</v>
      </c>
    </row>
    <row r="926" spans="1:4" ht="12.75">
      <c r="A926" s="65" t="s">
        <v>741</v>
      </c>
      <c r="B926" s="5">
        <v>3200103</v>
      </c>
      <c r="C926" s="5" t="s">
        <v>305</v>
      </c>
      <c r="D926" s="90">
        <v>0</v>
      </c>
    </row>
    <row r="927" spans="1:4" ht="51">
      <c r="A927" s="3">
        <v>65</v>
      </c>
      <c r="B927" s="4" t="s">
        <v>306</v>
      </c>
      <c r="C927" s="3" t="s">
        <v>307</v>
      </c>
      <c r="D927" s="85">
        <f>D923+D921+D910+D904+D893+D868+D823+D824</f>
        <v>874624607</v>
      </c>
    </row>
    <row r="928" spans="1:4" ht="25.5">
      <c r="A928" s="11">
        <v>66</v>
      </c>
      <c r="B928" s="12" t="s">
        <v>308</v>
      </c>
      <c r="C928" s="11" t="s">
        <v>309</v>
      </c>
      <c r="D928" s="88">
        <f>D867-D927</f>
        <v>-8878992</v>
      </c>
    </row>
    <row r="929" spans="1:4" ht="12.75">
      <c r="A929" s="68"/>
      <c r="B929" s="7"/>
      <c r="C929" s="8"/>
      <c r="D929" s="70"/>
    </row>
    <row r="930" spans="1:4" ht="12.75">
      <c r="A930" s="68"/>
      <c r="B930" s="7"/>
      <c r="C930" s="8"/>
      <c r="D930" s="70"/>
    </row>
    <row r="931" spans="1:4" ht="12.75">
      <c r="A931" s="68"/>
      <c r="B931" s="7"/>
      <c r="C931" s="8"/>
      <c r="D931" s="70"/>
    </row>
    <row r="932" spans="1:4" ht="12.75">
      <c r="A932" s="68"/>
      <c r="B932" s="7"/>
      <c r="C932" s="8"/>
      <c r="D932" s="71"/>
    </row>
    <row r="933" spans="1:4" ht="16.5" thickBot="1">
      <c r="A933" s="13"/>
      <c r="B933" s="14"/>
      <c r="C933" s="37" t="s">
        <v>310</v>
      </c>
      <c r="D933" s="78" t="s">
        <v>858</v>
      </c>
    </row>
    <row r="934" spans="1:4" ht="12.75">
      <c r="A934" s="68"/>
      <c r="B934" s="15"/>
      <c r="C934" s="16" t="s">
        <v>311</v>
      </c>
      <c r="D934" s="79">
        <f>D611</f>
        <v>772619549</v>
      </c>
    </row>
    <row r="935" spans="1:4" ht="25.5">
      <c r="A935" s="13"/>
      <c r="B935" s="15"/>
      <c r="C935" s="16" t="s">
        <v>312</v>
      </c>
      <c r="D935" s="80"/>
    </row>
    <row r="936" spans="1:4" ht="25.5">
      <c r="A936" s="68"/>
      <c r="B936" s="15"/>
      <c r="C936" s="16" t="s">
        <v>313</v>
      </c>
      <c r="D936" s="80">
        <f>D934-D935</f>
        <v>772619549</v>
      </c>
    </row>
    <row r="937" spans="1:4" ht="12.75">
      <c r="A937" s="68"/>
      <c r="B937" s="15"/>
      <c r="C937" s="16" t="s">
        <v>314</v>
      </c>
      <c r="D937" s="80">
        <f>D605+D606+D607+D608+D609+D610</f>
        <v>473383</v>
      </c>
    </row>
    <row r="938" spans="1:4" ht="12.75">
      <c r="A938" s="68"/>
      <c r="B938" s="15"/>
      <c r="C938" s="16" t="s">
        <v>315</v>
      </c>
      <c r="D938" s="80">
        <f>D634+D637+D638+D639+D641+D642+D650+D649+D651</f>
        <v>1969117</v>
      </c>
    </row>
    <row r="939" spans="1:4" ht="12.75">
      <c r="A939" s="13"/>
      <c r="B939" s="17"/>
      <c r="C939" s="16" t="s">
        <v>316</v>
      </c>
      <c r="D939" s="80">
        <f>D936+D937+D938</f>
        <v>775062049</v>
      </c>
    </row>
    <row r="940" spans="1:4" ht="12.75">
      <c r="A940" s="13"/>
      <c r="B940" s="15"/>
      <c r="C940" s="16" t="s">
        <v>317</v>
      </c>
      <c r="D940" s="80">
        <f>D644+D645+D646+D647+D648</f>
        <v>8985</v>
      </c>
    </row>
    <row r="941" spans="1:4" ht="12.75">
      <c r="A941" s="8"/>
      <c r="B941" s="15"/>
      <c r="C941" s="16" t="s">
        <v>318</v>
      </c>
      <c r="D941" s="80">
        <f>D652</f>
        <v>514862</v>
      </c>
    </row>
    <row r="942" spans="1:4" ht="12.75">
      <c r="A942" s="8"/>
      <c r="B942" s="17"/>
      <c r="C942" s="16" t="s">
        <v>319</v>
      </c>
      <c r="D942" s="80">
        <f>D939+D940+D941</f>
        <v>775585896</v>
      </c>
    </row>
    <row r="943" spans="1:4" ht="12.75">
      <c r="A943" s="8"/>
      <c r="B943" s="15"/>
      <c r="C943" s="18" t="s">
        <v>320</v>
      </c>
      <c r="D943" s="80">
        <f>D664+D692+D698</f>
        <v>2184057</v>
      </c>
    </row>
    <row r="944" spans="1:4" ht="12.75">
      <c r="A944" s="8"/>
      <c r="B944" s="15"/>
      <c r="C944" s="18" t="s">
        <v>321</v>
      </c>
      <c r="D944" s="80">
        <f>D701</f>
        <v>2050091</v>
      </c>
    </row>
    <row r="945" spans="1:4" ht="12.75">
      <c r="A945" s="14"/>
      <c r="B945" s="15"/>
      <c r="C945" s="18" t="s">
        <v>322</v>
      </c>
      <c r="D945" s="80">
        <f>D717</f>
        <v>9647425</v>
      </c>
    </row>
    <row r="946" spans="2:4" ht="12.75">
      <c r="B946" s="15"/>
      <c r="C946" s="18" t="s">
        <v>323</v>
      </c>
      <c r="D946" s="80">
        <f>D721+D740</f>
        <v>1811207</v>
      </c>
    </row>
    <row r="947" spans="2:4" ht="12.75">
      <c r="B947" s="19"/>
      <c r="C947" s="16"/>
      <c r="D947" s="80">
        <f>D943+D944+D945+D946</f>
        <v>15692780</v>
      </c>
    </row>
    <row r="948" spans="2:4" ht="12.75">
      <c r="B948" s="15"/>
      <c r="C948" s="18" t="s">
        <v>324</v>
      </c>
      <c r="D948" s="80">
        <f>D749</f>
        <v>4772605</v>
      </c>
    </row>
    <row r="949" spans="1:4" ht="12.75">
      <c r="A949" s="67"/>
      <c r="B949" s="17"/>
      <c r="C949" s="20" t="s">
        <v>325</v>
      </c>
      <c r="D949" s="81">
        <f>D942+D947+D948</f>
        <v>796051281</v>
      </c>
    </row>
    <row r="950" spans="1:4" ht="12.75">
      <c r="A950" s="67"/>
      <c r="B950" s="15"/>
      <c r="C950" s="18" t="s">
        <v>326</v>
      </c>
      <c r="D950" s="80">
        <f>D3+D86</f>
        <v>82094543</v>
      </c>
    </row>
    <row r="951" spans="1:4" ht="12.75">
      <c r="A951" s="67"/>
      <c r="B951" s="15"/>
      <c r="C951" s="18" t="s">
        <v>327</v>
      </c>
      <c r="D951" s="80">
        <f>D112</f>
        <v>46211629</v>
      </c>
    </row>
    <row r="952" spans="1:4" ht="12.75">
      <c r="A952" s="67"/>
      <c r="B952" s="15"/>
      <c r="C952" s="18" t="s">
        <v>328</v>
      </c>
      <c r="D952" s="80">
        <f>D121</f>
        <v>78861799</v>
      </c>
    </row>
    <row r="953" spans="1:4" ht="12.75">
      <c r="A953" s="67"/>
      <c r="B953" s="15"/>
      <c r="C953" s="18" t="s">
        <v>329</v>
      </c>
      <c r="D953" s="80">
        <f>D125</f>
        <v>21512086</v>
      </c>
    </row>
    <row r="954" spans="1:4" ht="12.75">
      <c r="A954" s="67"/>
      <c r="B954" s="15"/>
      <c r="C954" s="18" t="s">
        <v>330</v>
      </c>
      <c r="D954" s="80">
        <f>D138+D141</f>
        <v>11135981</v>
      </c>
    </row>
    <row r="955" spans="1:4" ht="12.75">
      <c r="A955" s="67"/>
      <c r="B955" s="15"/>
      <c r="C955" s="18" t="s">
        <v>331</v>
      </c>
      <c r="D955" s="80">
        <f>D144+D146</f>
        <v>17403117</v>
      </c>
    </row>
    <row r="956" spans="1:4" ht="12.75">
      <c r="A956" s="67"/>
      <c r="B956" s="15"/>
      <c r="C956" s="18" t="s">
        <v>332</v>
      </c>
      <c r="D956" s="80">
        <f>D153</f>
        <v>50190727</v>
      </c>
    </row>
    <row r="957" spans="1:4" ht="12.75">
      <c r="A957" s="67"/>
      <c r="B957" s="15"/>
      <c r="C957" s="18" t="s">
        <v>333</v>
      </c>
      <c r="D957" s="80">
        <f>D159</f>
        <v>0</v>
      </c>
    </row>
    <row r="958" spans="1:4" ht="12.75">
      <c r="A958" s="67"/>
      <c r="B958" s="15"/>
      <c r="C958" s="18" t="s">
        <v>334</v>
      </c>
      <c r="D958" s="80">
        <f>D169</f>
        <v>46654282</v>
      </c>
    </row>
    <row r="959" spans="2:4" ht="12.75">
      <c r="B959" s="15"/>
      <c r="C959" s="18" t="s">
        <v>335</v>
      </c>
      <c r="D959" s="80">
        <f>D211</f>
        <v>10912246</v>
      </c>
    </row>
    <row r="960" spans="1:4" ht="12.75">
      <c r="A960" s="67"/>
      <c r="B960" s="15"/>
      <c r="C960" s="18" t="s">
        <v>336</v>
      </c>
      <c r="D960" s="80">
        <f>D266</f>
        <v>7580431</v>
      </c>
    </row>
    <row r="961" spans="1:4" ht="12.75">
      <c r="A961" s="67"/>
      <c r="B961" s="15"/>
      <c r="C961" s="18" t="s">
        <v>337</v>
      </c>
      <c r="D961" s="80">
        <f>D280+D312+D331+D350</f>
        <v>214079491</v>
      </c>
    </row>
    <row r="962" spans="1:4" ht="12.75">
      <c r="A962" s="67"/>
      <c r="B962" s="15"/>
      <c r="C962" s="18" t="s">
        <v>338</v>
      </c>
      <c r="D962" s="80">
        <f>D371</f>
        <v>13213678</v>
      </c>
    </row>
    <row r="963" spans="1:4" ht="12.75">
      <c r="A963" s="67"/>
      <c r="B963" s="15"/>
      <c r="C963" s="18" t="s">
        <v>339</v>
      </c>
      <c r="D963" s="80">
        <f>D401</f>
        <v>22805166</v>
      </c>
    </row>
    <row r="964" spans="2:4" ht="12.75">
      <c r="B964" s="15"/>
      <c r="C964" s="18" t="s">
        <v>340</v>
      </c>
      <c r="D964" s="80">
        <f>D435</f>
        <v>605581</v>
      </c>
    </row>
    <row r="965" spans="2:4" ht="12.75">
      <c r="B965" s="15"/>
      <c r="C965" s="18" t="s">
        <v>341</v>
      </c>
      <c r="D965" s="80">
        <f>D452</f>
        <v>15279746</v>
      </c>
    </row>
    <row r="966" spans="2:4" ht="12.75">
      <c r="B966" s="15"/>
      <c r="C966" s="18" t="s">
        <v>342</v>
      </c>
      <c r="D966" s="80">
        <f>D465</f>
        <v>2036248</v>
      </c>
    </row>
    <row r="967" spans="2:4" ht="12.75">
      <c r="B967" s="15"/>
      <c r="C967" s="18" t="s">
        <v>343</v>
      </c>
      <c r="D967" s="80">
        <f>D480</f>
        <v>1178304</v>
      </c>
    </row>
    <row r="968" spans="2:4" ht="12.75">
      <c r="B968" s="15"/>
      <c r="C968" s="18" t="s">
        <v>344</v>
      </c>
      <c r="D968" s="80">
        <f>D553</f>
        <v>3621788</v>
      </c>
    </row>
    <row r="969" spans="2:4" ht="12.75">
      <c r="B969" s="21"/>
      <c r="C969" s="20" t="s">
        <v>345</v>
      </c>
      <c r="D969" s="81">
        <f>SUM(D950:D968)</f>
        <v>645376843</v>
      </c>
    </row>
    <row r="970" spans="2:4" ht="12.75">
      <c r="B970" s="21"/>
      <c r="C970" s="20" t="s">
        <v>346</v>
      </c>
      <c r="D970" s="81">
        <f>D949-D969</f>
        <v>150674438</v>
      </c>
    </row>
    <row r="971" spans="2:4" ht="12.75">
      <c r="B971" s="15"/>
      <c r="C971" s="18" t="s">
        <v>347</v>
      </c>
      <c r="D971" s="80">
        <f>D759+D763+D794</f>
        <v>6586829</v>
      </c>
    </row>
    <row r="972" spans="2:4" ht="12.75">
      <c r="B972" s="15"/>
      <c r="C972" s="18" t="s">
        <v>348</v>
      </c>
      <c r="D972" s="80">
        <f>-(D602)</f>
        <v>-1397145</v>
      </c>
    </row>
    <row r="973" spans="2:4" ht="12.75">
      <c r="B973" s="15"/>
      <c r="C973" s="18" t="s">
        <v>349</v>
      </c>
      <c r="D973" s="80">
        <f>D805</f>
        <v>32270454</v>
      </c>
    </row>
    <row r="974" spans="2:4" ht="12.75">
      <c r="B974" s="15"/>
      <c r="C974" s="22" t="s">
        <v>350</v>
      </c>
      <c r="D974" s="80">
        <f>-D824</f>
        <v>-55261758</v>
      </c>
    </row>
    <row r="975" spans="2:4" ht="12.75">
      <c r="B975" s="15"/>
      <c r="C975" s="18" t="s">
        <v>351</v>
      </c>
      <c r="D975" s="80">
        <f>D839</f>
        <v>22344059</v>
      </c>
    </row>
    <row r="976" spans="2:4" ht="12.75">
      <c r="B976" s="15"/>
      <c r="C976" s="18" t="s">
        <v>352</v>
      </c>
      <c r="D976" s="80">
        <f>-D868</f>
        <v>-156521585</v>
      </c>
    </row>
    <row r="977" spans="2:4" ht="12.75">
      <c r="B977" s="15"/>
      <c r="C977" s="18" t="s">
        <v>353</v>
      </c>
      <c r="D977" s="80">
        <f>D856+D865</f>
        <v>8492992</v>
      </c>
    </row>
    <row r="978" spans="2:4" ht="12.75">
      <c r="B978" s="15"/>
      <c r="C978" s="18" t="s">
        <v>354</v>
      </c>
      <c r="D978" s="80">
        <f>-(D893+D904+D910)</f>
        <v>-16067276</v>
      </c>
    </row>
    <row r="979" spans="2:4" ht="12.75">
      <c r="B979" s="15"/>
      <c r="C979" s="18" t="s">
        <v>355</v>
      </c>
      <c r="D979" s="80">
        <f>-(D921+D923)</f>
        <v>0</v>
      </c>
    </row>
    <row r="980" spans="2:4" ht="12.75">
      <c r="B980" s="21"/>
      <c r="C980" s="23" t="s">
        <v>356</v>
      </c>
      <c r="D980" s="82">
        <f>D970+SUM(D971:D979)</f>
        <v>-8878992</v>
      </c>
    </row>
    <row r="981" spans="2:4" ht="12.75">
      <c r="B981" s="15"/>
      <c r="C981" s="24" t="s">
        <v>357</v>
      </c>
      <c r="D981" s="80">
        <f>D303+D304+D305-D306-D307-D308+D326+D327-D328-D329+D345+D346-D347-D348+D364+D365-D366-D367</f>
        <v>371298</v>
      </c>
    </row>
    <row r="982" spans="2:6" ht="12.75">
      <c r="B982" s="25"/>
      <c r="C982" s="20" t="s">
        <v>358</v>
      </c>
      <c r="D982" s="80">
        <f>-(SUM(D894:D898)+D908+SUM(D911:D915)-D856-D865+D921)</f>
        <v>-6845217</v>
      </c>
      <c r="F982" s="95"/>
    </row>
    <row r="983" spans="2:4" ht="13.5" thickBot="1">
      <c r="B983" s="19"/>
      <c r="C983" s="26" t="s">
        <v>359</v>
      </c>
      <c r="D983" s="83">
        <f>D980+D981-D982</f>
        <v>-1662477</v>
      </c>
    </row>
    <row r="984" spans="3:4" ht="12.75">
      <c r="C984" s="27" t="s">
        <v>360</v>
      </c>
      <c r="D984" s="72"/>
    </row>
    <row r="985" spans="3:4" ht="12.75">
      <c r="C985" s="28" t="s">
        <v>361</v>
      </c>
      <c r="D985" s="32">
        <f>D950+D967</f>
        <v>83272847</v>
      </c>
    </row>
    <row r="986" spans="3:4" ht="12.75">
      <c r="C986" s="93" t="s">
        <v>798</v>
      </c>
      <c r="D986" s="91"/>
    </row>
    <row r="987" spans="3:4" ht="12.75">
      <c r="C987" s="34" t="s">
        <v>799</v>
      </c>
      <c r="D987" s="32">
        <f>D950-D5</f>
        <v>40018555</v>
      </c>
    </row>
    <row r="988" spans="3:4" ht="12.75">
      <c r="C988" s="34" t="s">
        <v>800</v>
      </c>
      <c r="D988" s="32">
        <f>D5</f>
        <v>42075988</v>
      </c>
    </row>
    <row r="989" spans="3:4" ht="12.75">
      <c r="C989" s="35" t="s">
        <v>801</v>
      </c>
      <c r="D989" s="32">
        <f>D9+D10+D19-D716</f>
        <v>25920752</v>
      </c>
    </row>
    <row r="990" spans="3:4" ht="12.75">
      <c r="C990" s="35" t="s">
        <v>802</v>
      </c>
      <c r="D990" s="32">
        <f>D989+D952</f>
        <v>104782551</v>
      </c>
    </row>
    <row r="991" spans="3:4" ht="12.75">
      <c r="C991" s="34" t="s">
        <v>803</v>
      </c>
      <c r="D991" s="32">
        <f>D951-D116-D120</f>
        <v>46211629</v>
      </c>
    </row>
    <row r="992" spans="3:4" ht="12.75">
      <c r="C992" s="36" t="s">
        <v>804</v>
      </c>
      <c r="D992" s="32">
        <f>D116+D120</f>
        <v>0</v>
      </c>
    </row>
    <row r="993" spans="3:4" ht="12.75">
      <c r="C993" s="34" t="s">
        <v>805</v>
      </c>
      <c r="D993" s="32">
        <f>D953-D132</f>
        <v>16860651</v>
      </c>
    </row>
    <row r="994" spans="3:4" ht="12.75">
      <c r="C994" s="34" t="s">
        <v>806</v>
      </c>
      <c r="D994" s="32">
        <f>D132</f>
        <v>4651435</v>
      </c>
    </row>
    <row r="995" spans="3:4" ht="12.75">
      <c r="C995" s="92" t="s">
        <v>807</v>
      </c>
      <c r="D995" s="91"/>
    </row>
    <row r="996" spans="3:4" ht="12.75">
      <c r="C996" s="34" t="s">
        <v>808</v>
      </c>
      <c r="D996" s="32">
        <f>D280</f>
        <v>164167852</v>
      </c>
    </row>
    <row r="997" spans="3:4" ht="12.75">
      <c r="C997" s="28" t="s">
        <v>809</v>
      </c>
      <c r="D997" s="32">
        <f>D312</f>
        <v>511818</v>
      </c>
    </row>
    <row r="998" spans="3:4" ht="12.75">
      <c r="C998" s="28" t="s">
        <v>810</v>
      </c>
      <c r="D998" s="32">
        <f>D331</f>
        <v>25638941</v>
      </c>
    </row>
    <row r="999" spans="3:4" ht="12.75">
      <c r="C999" s="28" t="s">
        <v>811</v>
      </c>
      <c r="D999" s="32">
        <f>D350</f>
        <v>23760880</v>
      </c>
    </row>
    <row r="1000" spans="3:4" ht="12.75">
      <c r="C1000" s="28" t="s">
        <v>812</v>
      </c>
      <c r="D1000" s="32">
        <f>D973+D974</f>
        <v>-22991304</v>
      </c>
    </row>
    <row r="1001" spans="3:4" ht="12.75">
      <c r="C1001" s="28" t="s">
        <v>813</v>
      </c>
      <c r="D1001" s="32">
        <f>D975+D976</f>
        <v>-134177526</v>
      </c>
    </row>
    <row r="1002" spans="3:4" ht="12.75">
      <c r="C1002" s="29" t="s">
        <v>814</v>
      </c>
      <c r="D1002" s="73">
        <f>D958-D185</f>
        <v>40541896</v>
      </c>
    </row>
    <row r="1003" spans="3:4" ht="13.5" thickBot="1">
      <c r="C1003" s="30" t="s">
        <v>815</v>
      </c>
      <c r="D1003" s="74">
        <f>D185</f>
        <v>6112386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 Piemonte</dc:creator>
  <cp:keywords/>
  <dc:description/>
  <cp:lastModifiedBy>CSI Piemonte</cp:lastModifiedBy>
  <dcterms:created xsi:type="dcterms:W3CDTF">2012-03-13T09:44:34Z</dcterms:created>
  <dcterms:modified xsi:type="dcterms:W3CDTF">2013-09-22T09:44:37Z</dcterms:modified>
  <cp:category/>
  <cp:version/>
  <cp:contentType/>
  <cp:contentStatus/>
</cp:coreProperties>
</file>